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riel\Desktop\Listas de Precios Vigentes\"/>
    </mc:Choice>
  </mc:AlternateContent>
  <xr:revisionPtr revIDLastSave="0" documentId="13_ncr:1_{68F4CB2B-40E9-428E-854D-076E123E09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mnasios OCTUBRE 2024" sheetId="1" r:id="rId1"/>
  </sheets>
  <definedNames>
    <definedName name="_xlnm._FilterDatabase" localSheetId="0" hidden="1">'Gimnasios OCTUBRE 2024'!$A$5:$H$581</definedName>
    <definedName name="_xlnm.Print_Area" localSheetId="0">'Gimnasios OCTUBRE 2024'!$A$1:$H$566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4" i="1" l="1"/>
  <c r="G164" i="1" s="1"/>
  <c r="H164" i="1"/>
  <c r="D174" i="1"/>
  <c r="G174" i="1" s="1"/>
  <c r="H174" i="1"/>
  <c r="D173" i="1"/>
  <c r="G173" i="1" s="1"/>
  <c r="H173" i="1"/>
  <c r="E345" i="1"/>
  <c r="H117" i="1" l="1"/>
  <c r="D482" i="1"/>
  <c r="G482" i="1" s="1"/>
  <c r="H482" i="1"/>
  <c r="D460" i="1"/>
  <c r="G460" i="1" s="1"/>
  <c r="H460" i="1"/>
  <c r="E327" i="1"/>
  <c r="E326" i="1"/>
  <c r="E325" i="1"/>
  <c r="E324" i="1"/>
  <c r="E323" i="1"/>
  <c r="E322" i="1"/>
  <c r="E321" i="1"/>
  <c r="E320" i="1"/>
  <c r="E310" i="1"/>
  <c r="H244" i="1"/>
  <c r="H245" i="1"/>
  <c r="H246" i="1"/>
  <c r="D244" i="1"/>
  <c r="G244" i="1" s="1"/>
  <c r="D245" i="1"/>
  <c r="G245" i="1" s="1"/>
  <c r="E231" i="1"/>
  <c r="E213" i="1"/>
  <c r="D172" i="1"/>
  <c r="G172" i="1" s="1"/>
  <c r="H172" i="1"/>
  <c r="D171" i="1"/>
  <c r="G171" i="1" s="1"/>
  <c r="H171" i="1"/>
  <c r="D55" i="1"/>
  <c r="G55" i="1" s="1"/>
  <c r="D56" i="1"/>
  <c r="G56" i="1" s="1"/>
  <c r="D57" i="1"/>
  <c r="G57" i="1" s="1"/>
  <c r="H55" i="1"/>
  <c r="H56" i="1"/>
  <c r="H57" i="1"/>
  <c r="D117" i="1"/>
  <c r="G117" i="1" s="1"/>
  <c r="H569" i="1" l="1"/>
  <c r="H570" i="1"/>
  <c r="H571" i="1"/>
  <c r="H572" i="1"/>
  <c r="H573" i="1"/>
  <c r="H574" i="1"/>
  <c r="H575" i="1"/>
  <c r="H576" i="1"/>
  <c r="H577" i="1"/>
  <c r="H578" i="1"/>
  <c r="H579" i="1"/>
  <c r="H580" i="1"/>
  <c r="H568" i="1"/>
  <c r="H545" i="1"/>
  <c r="H544" i="1"/>
  <c r="H543" i="1"/>
  <c r="H523" i="1"/>
  <c r="H466" i="1"/>
  <c r="H471" i="1"/>
  <c r="H330" i="1"/>
  <c r="H331" i="1"/>
  <c r="H329" i="1"/>
  <c r="H111" i="1"/>
  <c r="H112" i="1"/>
  <c r="H113" i="1"/>
  <c r="H114" i="1"/>
  <c r="H115" i="1"/>
  <c r="H116" i="1"/>
  <c r="H118" i="1"/>
  <c r="H119" i="1"/>
  <c r="H120" i="1"/>
  <c r="H121" i="1"/>
  <c r="H110" i="1"/>
  <c r="H565" i="1"/>
  <c r="D565" i="1"/>
  <c r="D509" i="1"/>
  <c r="G509" i="1" s="1"/>
  <c r="H509" i="1"/>
  <c r="D471" i="1"/>
  <c r="G471" i="1" s="1"/>
  <c r="D466" i="1"/>
  <c r="G466" i="1" s="1"/>
  <c r="H166" i="1"/>
  <c r="H176" i="1"/>
  <c r="H175" i="1"/>
  <c r="H170" i="1"/>
  <c r="H169" i="1"/>
  <c r="H183" i="1"/>
  <c r="H182" i="1"/>
  <c r="H181" i="1"/>
  <c r="H189" i="1"/>
  <c r="D189" i="1"/>
  <c r="G189" i="1" s="1"/>
  <c r="D181" i="1"/>
  <c r="G181" i="1" s="1"/>
  <c r="D182" i="1"/>
  <c r="G182" i="1" s="1"/>
  <c r="D183" i="1"/>
  <c r="G183" i="1" s="1"/>
  <c r="D166" i="1"/>
  <c r="G166" i="1" s="1"/>
  <c r="D169" i="1"/>
  <c r="G169" i="1" s="1"/>
  <c r="D170" i="1"/>
  <c r="G170" i="1" s="1"/>
  <c r="D175" i="1"/>
  <c r="G175" i="1" s="1"/>
  <c r="D176" i="1"/>
  <c r="G176" i="1" s="1"/>
  <c r="D111" i="1" l="1"/>
  <c r="G111" i="1" s="1"/>
  <c r="D112" i="1"/>
  <c r="G112" i="1" s="1"/>
  <c r="D113" i="1"/>
  <c r="G113" i="1" s="1"/>
  <c r="D114" i="1"/>
  <c r="G114" i="1" s="1"/>
  <c r="D115" i="1"/>
  <c r="G115" i="1" s="1"/>
  <c r="D116" i="1"/>
  <c r="G116" i="1" s="1"/>
  <c r="D118" i="1"/>
  <c r="G118" i="1" s="1"/>
  <c r="D119" i="1"/>
  <c r="G119" i="1" s="1"/>
  <c r="D120" i="1"/>
  <c r="G120" i="1" s="1"/>
  <c r="D121" i="1"/>
  <c r="G121" i="1" s="1"/>
  <c r="D110" i="1"/>
  <c r="G110" i="1" s="1"/>
  <c r="D330" i="1"/>
  <c r="G330" i="1" s="1"/>
  <c r="D331" i="1"/>
  <c r="G331" i="1" s="1"/>
  <c r="D329" i="1"/>
  <c r="G329" i="1" s="1"/>
  <c r="D575" i="1"/>
  <c r="G575" i="1" s="1"/>
  <c r="D576" i="1"/>
  <c r="G576" i="1" s="1"/>
  <c r="D577" i="1"/>
  <c r="G577" i="1" s="1"/>
  <c r="D578" i="1"/>
  <c r="G578" i="1" s="1"/>
  <c r="D579" i="1"/>
  <c r="G579" i="1" s="1"/>
  <c r="D569" i="1"/>
  <c r="G569" i="1" s="1"/>
  <c r="D570" i="1"/>
  <c r="G570" i="1" s="1"/>
  <c r="D571" i="1"/>
  <c r="G571" i="1" s="1"/>
  <c r="D572" i="1"/>
  <c r="G572" i="1" s="1"/>
  <c r="D573" i="1"/>
  <c r="G573" i="1" s="1"/>
  <c r="D574" i="1"/>
  <c r="G574" i="1" s="1"/>
  <c r="D580" i="1"/>
  <c r="G580" i="1" s="1"/>
  <c r="D568" i="1"/>
  <c r="G568" i="1" s="1"/>
  <c r="D543" i="1" l="1"/>
  <c r="G543" i="1" s="1"/>
  <c r="D544" i="1"/>
  <c r="G544" i="1" s="1"/>
  <c r="D545" i="1"/>
  <c r="G545" i="1" s="1"/>
  <c r="D524" i="1"/>
  <c r="D523" i="1"/>
  <c r="G523" i="1" s="1"/>
  <c r="D402" i="1" l="1"/>
  <c r="G402" i="1" s="1"/>
  <c r="H402" i="1"/>
  <c r="E226" i="1" l="1"/>
  <c r="H83" i="1"/>
  <c r="H84" i="1"/>
  <c r="H98" i="1"/>
  <c r="H365" i="1"/>
  <c r="H366" i="1"/>
  <c r="D310" i="1" l="1"/>
  <c r="D231" i="1"/>
  <c r="E221" i="1"/>
  <c r="D221" i="1" s="1"/>
  <c r="D213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6" i="1"/>
  <c r="D547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26" i="1"/>
  <c r="D522" i="1"/>
  <c r="D521" i="1"/>
  <c r="D513" i="1"/>
  <c r="D514" i="1"/>
  <c r="D515" i="1"/>
  <c r="D516" i="1"/>
  <c r="D517" i="1"/>
  <c r="D518" i="1"/>
  <c r="D519" i="1"/>
  <c r="D512" i="1"/>
  <c r="D507" i="1"/>
  <c r="D508" i="1"/>
  <c r="D510" i="1"/>
  <c r="D506" i="1"/>
  <c r="D493" i="1"/>
  <c r="D494" i="1"/>
  <c r="D495" i="1"/>
  <c r="D496" i="1"/>
  <c r="D497" i="1"/>
  <c r="D498" i="1"/>
  <c r="D499" i="1"/>
  <c r="D500" i="1"/>
  <c r="D492" i="1"/>
  <c r="D490" i="1"/>
  <c r="D489" i="1"/>
  <c r="G489" i="1" s="1"/>
  <c r="D488" i="1"/>
  <c r="G488" i="1" s="1"/>
  <c r="D487" i="1"/>
  <c r="D485" i="1"/>
  <c r="D484" i="1"/>
  <c r="D483" i="1"/>
  <c r="D481" i="1"/>
  <c r="D470" i="1"/>
  <c r="D472" i="1"/>
  <c r="D473" i="1"/>
  <c r="D474" i="1"/>
  <c r="D475" i="1"/>
  <c r="D476" i="1"/>
  <c r="D477" i="1"/>
  <c r="D478" i="1"/>
  <c r="D479" i="1"/>
  <c r="D469" i="1"/>
  <c r="D467" i="1"/>
  <c r="D463" i="1"/>
  <c r="D464" i="1"/>
  <c r="D462" i="1"/>
  <c r="D453" i="1"/>
  <c r="D454" i="1"/>
  <c r="D455" i="1"/>
  <c r="D456" i="1"/>
  <c r="D457" i="1"/>
  <c r="D458" i="1"/>
  <c r="D459" i="1"/>
  <c r="D452" i="1"/>
  <c r="D440" i="1"/>
  <c r="D441" i="1"/>
  <c r="D442" i="1"/>
  <c r="D443" i="1"/>
  <c r="D444" i="1"/>
  <c r="D445" i="1"/>
  <c r="D446" i="1"/>
  <c r="D447" i="1"/>
  <c r="D448" i="1"/>
  <c r="D449" i="1"/>
  <c r="D450" i="1"/>
  <c r="D439" i="1"/>
  <c r="D434" i="1"/>
  <c r="D435" i="1"/>
  <c r="D436" i="1"/>
  <c r="D437" i="1"/>
  <c r="D433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19" i="1"/>
  <c r="D407" i="1"/>
  <c r="D408" i="1"/>
  <c r="D409" i="1"/>
  <c r="D410" i="1"/>
  <c r="D411" i="1"/>
  <c r="D412" i="1"/>
  <c r="D413" i="1"/>
  <c r="D414" i="1"/>
  <c r="D415" i="1"/>
  <c r="D416" i="1"/>
  <c r="D406" i="1"/>
  <c r="D403" i="1"/>
  <c r="D404" i="1"/>
  <c r="D401" i="1"/>
  <c r="D398" i="1"/>
  <c r="D399" i="1"/>
  <c r="D397" i="1"/>
  <c r="D388" i="1"/>
  <c r="D394" i="1"/>
  <c r="D395" i="1"/>
  <c r="D383" i="1"/>
  <c r="D384" i="1"/>
  <c r="D385" i="1"/>
  <c r="D382" i="1"/>
  <c r="D369" i="1"/>
  <c r="D364" i="1"/>
  <c r="D365" i="1"/>
  <c r="G365" i="1" s="1"/>
  <c r="D366" i="1"/>
  <c r="D367" i="1"/>
  <c r="D363" i="1"/>
  <c r="D334" i="1"/>
  <c r="D321" i="1"/>
  <c r="D322" i="1"/>
  <c r="D323" i="1"/>
  <c r="D324" i="1"/>
  <c r="D325" i="1"/>
  <c r="D326" i="1"/>
  <c r="D327" i="1"/>
  <c r="D320" i="1"/>
  <c r="D301" i="1"/>
  <c r="D302" i="1"/>
  <c r="D303" i="1"/>
  <c r="D304" i="1"/>
  <c r="D305" i="1"/>
  <c r="D306" i="1"/>
  <c r="D307" i="1"/>
  <c r="D308" i="1"/>
  <c r="D300" i="1"/>
  <c r="D298" i="1"/>
  <c r="D294" i="1"/>
  <c r="D295" i="1"/>
  <c r="D293" i="1"/>
  <c r="D287" i="1"/>
  <c r="D288" i="1"/>
  <c r="D289" i="1"/>
  <c r="D290" i="1"/>
  <c r="D291" i="1"/>
  <c r="D286" i="1"/>
  <c r="D278" i="1"/>
  <c r="D279" i="1"/>
  <c r="D280" i="1"/>
  <c r="D281" i="1"/>
  <c r="D282" i="1"/>
  <c r="D283" i="1"/>
  <c r="D284" i="1"/>
  <c r="D277" i="1"/>
  <c r="D274" i="1"/>
  <c r="G274" i="1" s="1"/>
  <c r="D275" i="1"/>
  <c r="G275" i="1" s="1"/>
  <c r="D273" i="1"/>
  <c r="G273" i="1" s="1"/>
  <c r="D265" i="1"/>
  <c r="D266" i="1"/>
  <c r="D267" i="1"/>
  <c r="D268" i="1"/>
  <c r="D269" i="1"/>
  <c r="D270" i="1"/>
  <c r="D271" i="1"/>
  <c r="D272" i="1"/>
  <c r="D264" i="1"/>
  <c r="D261" i="1"/>
  <c r="D260" i="1"/>
  <c r="D254" i="1"/>
  <c r="D255" i="1"/>
  <c r="D256" i="1"/>
  <c r="D257" i="1"/>
  <c r="D258" i="1"/>
  <c r="D253" i="1"/>
  <c r="D246" i="1"/>
  <c r="D247" i="1"/>
  <c r="D248" i="1"/>
  <c r="D249" i="1"/>
  <c r="D243" i="1"/>
  <c r="D241" i="1"/>
  <c r="D240" i="1"/>
  <c r="D238" i="1"/>
  <c r="D226" i="1"/>
  <c r="D219" i="1"/>
  <c r="D206" i="1"/>
  <c r="D198" i="1"/>
  <c r="D199" i="1"/>
  <c r="D200" i="1"/>
  <c r="D201" i="1"/>
  <c r="D202" i="1"/>
  <c r="D203" i="1"/>
  <c r="D197" i="1"/>
  <c r="D162" i="1"/>
  <c r="D163" i="1"/>
  <c r="D165" i="1"/>
  <c r="D167" i="1"/>
  <c r="D168" i="1"/>
  <c r="D177" i="1"/>
  <c r="D178" i="1"/>
  <c r="D179" i="1"/>
  <c r="D180" i="1"/>
  <c r="D184" i="1"/>
  <c r="D185" i="1"/>
  <c r="D186" i="1"/>
  <c r="D187" i="1"/>
  <c r="D188" i="1"/>
  <c r="D190" i="1"/>
  <c r="D191" i="1"/>
  <c r="D192" i="1"/>
  <c r="D193" i="1"/>
  <c r="D194" i="1"/>
  <c r="D195" i="1"/>
  <c r="D161" i="1"/>
  <c r="D155" i="1"/>
  <c r="D156" i="1"/>
  <c r="D157" i="1"/>
  <c r="D158" i="1"/>
  <c r="D159" i="1"/>
  <c r="D154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37" i="1"/>
  <c r="D134" i="1"/>
  <c r="D135" i="1"/>
  <c r="D133" i="1"/>
  <c r="D127" i="1"/>
  <c r="D128" i="1"/>
  <c r="D129" i="1"/>
  <c r="D130" i="1"/>
  <c r="D131" i="1"/>
  <c r="D126" i="1"/>
  <c r="D123" i="1"/>
  <c r="D98" i="1"/>
  <c r="G98" i="1" s="1"/>
  <c r="D99" i="1"/>
  <c r="D100" i="1"/>
  <c r="D101" i="1"/>
  <c r="D102" i="1"/>
  <c r="D103" i="1"/>
  <c r="D104" i="1"/>
  <c r="D105" i="1"/>
  <c r="D106" i="1"/>
  <c r="D107" i="1"/>
  <c r="D108" i="1"/>
  <c r="D97" i="1"/>
  <c r="D82" i="1"/>
  <c r="D83" i="1"/>
  <c r="G83" i="1" s="1"/>
  <c r="D84" i="1"/>
  <c r="G84" i="1" s="1"/>
  <c r="D85" i="1"/>
  <c r="D86" i="1"/>
  <c r="D87" i="1"/>
  <c r="D88" i="1"/>
  <c r="D89" i="1"/>
  <c r="D90" i="1"/>
  <c r="D91" i="1"/>
  <c r="D92" i="1"/>
  <c r="D93" i="1"/>
  <c r="D94" i="1"/>
  <c r="D95" i="1"/>
  <c r="D81" i="1"/>
  <c r="D78" i="1"/>
  <c r="D79" i="1"/>
  <c r="D77" i="1"/>
  <c r="D74" i="1"/>
  <c r="D75" i="1"/>
  <c r="D73" i="1"/>
  <c r="D65" i="1"/>
  <c r="D66" i="1"/>
  <c r="D67" i="1"/>
  <c r="D68" i="1"/>
  <c r="D69" i="1"/>
  <c r="D70" i="1"/>
  <c r="D71" i="1"/>
  <c r="D64" i="1"/>
  <c r="D61" i="1"/>
  <c r="D60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8" i="1"/>
  <c r="D39" i="1"/>
  <c r="D32" i="1"/>
  <c r="D33" i="1"/>
  <c r="D34" i="1"/>
  <c r="D35" i="1"/>
  <c r="D36" i="1"/>
  <c r="D37" i="1"/>
  <c r="D31" i="1"/>
  <c r="D20" i="1"/>
  <c r="D21" i="1"/>
  <c r="D22" i="1"/>
  <c r="D23" i="1"/>
  <c r="D24" i="1"/>
  <c r="D25" i="1"/>
  <c r="D26" i="1"/>
  <c r="D27" i="1"/>
  <c r="D28" i="1"/>
  <c r="D29" i="1"/>
  <c r="D19" i="1"/>
  <c r="D8" i="1"/>
  <c r="D9" i="1"/>
  <c r="D10" i="1"/>
  <c r="D11" i="1"/>
  <c r="D12" i="1"/>
  <c r="D13" i="1"/>
  <c r="D14" i="1"/>
  <c r="D15" i="1"/>
  <c r="D16" i="1"/>
  <c r="D7" i="1"/>
  <c r="H273" i="1"/>
  <c r="H274" i="1"/>
  <c r="H275" i="1"/>
  <c r="H488" i="1"/>
  <c r="H489" i="1"/>
  <c r="E351" i="1"/>
  <c r="E222" i="1" l="1"/>
  <c r="D222" i="1" s="1"/>
  <c r="E311" i="1"/>
  <c r="D311" i="1" s="1"/>
  <c r="H412" i="1"/>
  <c r="D357" i="1" l="1"/>
  <c r="D358" i="1"/>
  <c r="D359" i="1"/>
  <c r="D360" i="1"/>
  <c r="D361" i="1"/>
  <c r="D345" i="1"/>
  <c r="E389" i="1" l="1"/>
  <c r="D389" i="1" s="1"/>
  <c r="E375" i="1"/>
  <c r="D375" i="1" s="1"/>
  <c r="E232" i="1" l="1"/>
  <c r="D232" i="1" s="1"/>
  <c r="D362" i="1"/>
  <c r="G243" i="1"/>
  <c r="E224" i="1"/>
  <c r="D224" i="1" s="1"/>
  <c r="E214" i="1"/>
  <c r="E207" i="1"/>
  <c r="D207" i="1" s="1"/>
  <c r="E387" i="1"/>
  <c r="D387" i="1" s="1"/>
  <c r="E393" i="1"/>
  <c r="D393" i="1" s="1"/>
  <c r="E392" i="1"/>
  <c r="D392" i="1" s="1"/>
  <c r="E391" i="1"/>
  <c r="D391" i="1" s="1"/>
  <c r="E390" i="1"/>
  <c r="D390" i="1" s="1"/>
  <c r="H243" i="1"/>
  <c r="E215" i="1" l="1"/>
  <c r="D215" i="1" s="1"/>
  <c r="D214" i="1"/>
  <c r="E233" i="1"/>
  <c r="D233" i="1" s="1"/>
  <c r="G221" i="1"/>
  <c r="H224" i="1"/>
  <c r="G224" i="1"/>
  <c r="H221" i="1"/>
  <c r="E223" i="1"/>
  <c r="D223" i="1" s="1"/>
  <c r="E208" i="1"/>
  <c r="D208" i="1" s="1"/>
  <c r="G426" i="1"/>
  <c r="H426" i="1"/>
  <c r="G425" i="1"/>
  <c r="H425" i="1"/>
  <c r="E229" i="1"/>
  <c r="D229" i="1" s="1"/>
  <c r="E216" i="1" l="1"/>
  <c r="D216" i="1" s="1"/>
  <c r="E217" i="1"/>
  <c r="D217" i="1" s="1"/>
  <c r="E235" i="1"/>
  <c r="D235" i="1" s="1"/>
  <c r="E234" i="1"/>
  <c r="D234" i="1" s="1"/>
  <c r="H222" i="1"/>
  <c r="G222" i="1"/>
  <c r="H223" i="1"/>
  <c r="G223" i="1"/>
  <c r="E210" i="1"/>
  <c r="D210" i="1" s="1"/>
  <c r="E209" i="1"/>
  <c r="D209" i="1" s="1"/>
  <c r="E227" i="1"/>
  <c r="D227" i="1" s="1"/>
  <c r="E228" i="1"/>
  <c r="D228" i="1" s="1"/>
  <c r="G47" i="1"/>
  <c r="H47" i="1"/>
  <c r="E218" i="1" l="1"/>
  <c r="D218" i="1" s="1"/>
  <c r="E236" i="1"/>
  <c r="D236" i="1" s="1"/>
  <c r="E211" i="1"/>
  <c r="D211" i="1" s="1"/>
  <c r="G246" i="1"/>
  <c r="G408" i="1"/>
  <c r="H408" i="1"/>
  <c r="G407" i="1"/>
  <c r="H407" i="1"/>
  <c r="E354" i="1"/>
  <c r="D354" i="1" s="1"/>
  <c r="D351" i="1" l="1"/>
  <c r="E355" i="1"/>
  <c r="D355" i="1" s="1"/>
  <c r="E347" i="1"/>
  <c r="D347" i="1" s="1"/>
  <c r="E348" i="1"/>
  <c r="D348" i="1" s="1"/>
  <c r="E352" i="1"/>
  <c r="D352" i="1" s="1"/>
  <c r="E356" i="1"/>
  <c r="D356" i="1" s="1"/>
  <c r="E353" i="1"/>
  <c r="D353" i="1" s="1"/>
  <c r="E349" i="1"/>
  <c r="D349" i="1" s="1"/>
  <c r="E346" i="1"/>
  <c r="D346" i="1" s="1"/>
  <c r="E350" i="1"/>
  <c r="D350" i="1" s="1"/>
  <c r="E380" i="1"/>
  <c r="D380" i="1" s="1"/>
  <c r="E379" i="1"/>
  <c r="D379" i="1" s="1"/>
  <c r="E378" i="1"/>
  <c r="D378" i="1" s="1"/>
  <c r="E377" i="1"/>
  <c r="D377" i="1" s="1"/>
  <c r="E376" i="1"/>
  <c r="D376" i="1" s="1"/>
  <c r="E374" i="1"/>
  <c r="D374" i="1" s="1"/>
  <c r="E373" i="1"/>
  <c r="D373" i="1" s="1"/>
  <c r="E372" i="1"/>
  <c r="D372" i="1" s="1"/>
  <c r="E371" i="1"/>
  <c r="D371" i="1" s="1"/>
  <c r="E370" i="1"/>
  <c r="D370" i="1" s="1"/>
  <c r="E342" i="1"/>
  <c r="D342" i="1" s="1"/>
  <c r="E343" i="1"/>
  <c r="D343" i="1" s="1"/>
  <c r="E341" i="1"/>
  <c r="D341" i="1" s="1"/>
  <c r="E340" i="1"/>
  <c r="D340" i="1" s="1"/>
  <c r="E339" i="1"/>
  <c r="D339" i="1" s="1"/>
  <c r="E338" i="1"/>
  <c r="D338" i="1" s="1"/>
  <c r="E337" i="1"/>
  <c r="D337" i="1" s="1"/>
  <c r="E336" i="1"/>
  <c r="D336" i="1" s="1"/>
  <c r="E335" i="1"/>
  <c r="D335" i="1" s="1"/>
  <c r="E314" i="1"/>
  <c r="D314" i="1" s="1"/>
  <c r="E316" i="1" l="1"/>
  <c r="D316" i="1" s="1"/>
  <c r="E317" i="1"/>
  <c r="D317" i="1" s="1"/>
  <c r="E315" i="1"/>
  <c r="D315" i="1" s="1"/>
  <c r="E318" i="1"/>
  <c r="D318" i="1" s="1"/>
  <c r="E312" i="1"/>
  <c r="D312" i="1" s="1"/>
  <c r="E313" i="1"/>
  <c r="D313" i="1" s="1"/>
  <c r="G290" i="1" l="1"/>
  <c r="H290" i="1"/>
  <c r="H74" i="1"/>
  <c r="G533" i="1" l="1"/>
  <c r="D503" i="1"/>
  <c r="D504" i="1"/>
  <c r="D502" i="1"/>
  <c r="G490" i="1"/>
  <c r="G306" i="1"/>
  <c r="G247" i="1"/>
  <c r="G74" i="1"/>
  <c r="G561" i="1" l="1"/>
  <c r="H561" i="1"/>
  <c r="G559" i="1"/>
  <c r="H559" i="1"/>
  <c r="G558" i="1"/>
  <c r="H558" i="1"/>
  <c r="G557" i="1"/>
  <c r="H557" i="1"/>
  <c r="G248" i="1"/>
  <c r="H248" i="1"/>
  <c r="G363" i="1" l="1"/>
  <c r="H363" i="1"/>
  <c r="G367" i="1"/>
  <c r="H367" i="1"/>
  <c r="H419" i="1" l="1"/>
  <c r="G419" i="1"/>
  <c r="G320" i="1"/>
  <c r="G294" i="1"/>
  <c r="H294" i="1"/>
  <c r="G547" i="1"/>
  <c r="G548" i="1"/>
  <c r="G549" i="1"/>
  <c r="G550" i="1"/>
  <c r="G551" i="1"/>
  <c r="G552" i="1"/>
  <c r="G553" i="1"/>
  <c r="G554" i="1"/>
  <c r="G555" i="1"/>
  <c r="G556" i="1"/>
  <c r="G560" i="1"/>
  <c r="G562" i="1"/>
  <c r="G563" i="1"/>
  <c r="G564" i="1"/>
  <c r="G566" i="1"/>
  <c r="G527" i="1"/>
  <c r="G528" i="1"/>
  <c r="G529" i="1"/>
  <c r="G530" i="1"/>
  <c r="G531" i="1"/>
  <c r="G532" i="1"/>
  <c r="G534" i="1"/>
  <c r="G535" i="1"/>
  <c r="G536" i="1"/>
  <c r="G537" i="1"/>
  <c r="G538" i="1"/>
  <c r="G539" i="1"/>
  <c r="G540" i="1"/>
  <c r="G541" i="1"/>
  <c r="G526" i="1"/>
  <c r="G522" i="1"/>
  <c r="G524" i="1"/>
  <c r="G521" i="1"/>
  <c r="G513" i="1"/>
  <c r="G514" i="1"/>
  <c r="G515" i="1"/>
  <c r="G516" i="1"/>
  <c r="G517" i="1"/>
  <c r="G518" i="1"/>
  <c r="G519" i="1"/>
  <c r="G512" i="1"/>
  <c r="G506" i="1"/>
  <c r="G507" i="1"/>
  <c r="G508" i="1"/>
  <c r="G510" i="1"/>
  <c r="G503" i="1"/>
  <c r="G504" i="1"/>
  <c r="G502" i="1"/>
  <c r="G493" i="1"/>
  <c r="G494" i="1"/>
  <c r="G495" i="1"/>
  <c r="G496" i="1"/>
  <c r="G497" i="1"/>
  <c r="G498" i="1"/>
  <c r="G499" i="1"/>
  <c r="G500" i="1"/>
  <c r="G492" i="1"/>
  <c r="G487" i="1"/>
  <c r="G481" i="1"/>
  <c r="G483" i="1"/>
  <c r="G484" i="1"/>
  <c r="G485" i="1"/>
  <c r="G470" i="1"/>
  <c r="G472" i="1"/>
  <c r="G473" i="1"/>
  <c r="G474" i="1"/>
  <c r="G475" i="1"/>
  <c r="G476" i="1"/>
  <c r="G477" i="1"/>
  <c r="G478" i="1"/>
  <c r="G479" i="1"/>
  <c r="G469" i="1"/>
  <c r="G467" i="1"/>
  <c r="G463" i="1"/>
  <c r="G464" i="1"/>
  <c r="G462" i="1"/>
  <c r="G453" i="1"/>
  <c r="G454" i="1"/>
  <c r="G455" i="1"/>
  <c r="G456" i="1"/>
  <c r="G457" i="1"/>
  <c r="G458" i="1"/>
  <c r="G459" i="1"/>
  <c r="G452" i="1"/>
  <c r="G440" i="1"/>
  <c r="G441" i="1"/>
  <c r="G442" i="1"/>
  <c r="G443" i="1"/>
  <c r="G444" i="1"/>
  <c r="G445" i="1"/>
  <c r="G446" i="1"/>
  <c r="G447" i="1"/>
  <c r="G448" i="1"/>
  <c r="G449" i="1"/>
  <c r="G450" i="1"/>
  <c r="G439" i="1"/>
  <c r="G434" i="1"/>
  <c r="G435" i="1"/>
  <c r="G436" i="1"/>
  <c r="G437" i="1"/>
  <c r="G433" i="1"/>
  <c r="G421" i="1"/>
  <c r="G422" i="1"/>
  <c r="G423" i="1"/>
  <c r="G424" i="1"/>
  <c r="G427" i="1"/>
  <c r="G428" i="1"/>
  <c r="G429" i="1"/>
  <c r="G430" i="1"/>
  <c r="G431" i="1"/>
  <c r="G420" i="1"/>
  <c r="G409" i="1"/>
  <c r="G410" i="1"/>
  <c r="G411" i="1"/>
  <c r="G413" i="1"/>
  <c r="G414" i="1"/>
  <c r="G415" i="1"/>
  <c r="G416" i="1"/>
  <c r="G406" i="1"/>
  <c r="G403" i="1"/>
  <c r="G404" i="1"/>
  <c r="G401" i="1"/>
  <c r="G398" i="1"/>
  <c r="G399" i="1"/>
  <c r="G397" i="1"/>
  <c r="G388" i="1"/>
  <c r="G382" i="1"/>
  <c r="G364" i="1"/>
  <c r="G366" i="1"/>
  <c r="G334" i="1"/>
  <c r="G301" i="1"/>
  <c r="G302" i="1"/>
  <c r="G303" i="1"/>
  <c r="G304" i="1"/>
  <c r="G305" i="1"/>
  <c r="G307" i="1"/>
  <c r="G308" i="1"/>
  <c r="G300" i="1"/>
  <c r="G298" i="1"/>
  <c r="G295" i="1"/>
  <c r="G293" i="1"/>
  <c r="G287" i="1"/>
  <c r="G288" i="1"/>
  <c r="G289" i="1"/>
  <c r="G291" i="1"/>
  <c r="G286" i="1"/>
  <c r="G278" i="1"/>
  <c r="G279" i="1"/>
  <c r="G280" i="1"/>
  <c r="G281" i="1"/>
  <c r="G282" i="1"/>
  <c r="G283" i="1"/>
  <c r="G284" i="1"/>
  <c r="G277" i="1"/>
  <c r="G265" i="1"/>
  <c r="G266" i="1"/>
  <c r="G267" i="1"/>
  <c r="G268" i="1"/>
  <c r="G269" i="1"/>
  <c r="G270" i="1"/>
  <c r="G271" i="1"/>
  <c r="G272" i="1"/>
  <c r="G264" i="1"/>
  <c r="G261" i="1"/>
  <c r="G260" i="1"/>
  <c r="G253" i="1"/>
  <c r="G254" i="1"/>
  <c r="G255" i="1"/>
  <c r="G256" i="1"/>
  <c r="G257" i="1"/>
  <c r="G258" i="1"/>
  <c r="G249" i="1"/>
  <c r="G250" i="1"/>
  <c r="G241" i="1"/>
  <c r="G240" i="1"/>
  <c r="G238" i="1"/>
  <c r="G219" i="1"/>
  <c r="G213" i="1"/>
  <c r="G198" i="1"/>
  <c r="G199" i="1"/>
  <c r="G200" i="1"/>
  <c r="G201" i="1"/>
  <c r="G202" i="1"/>
  <c r="G203" i="1"/>
  <c r="G197" i="1"/>
  <c r="G162" i="1"/>
  <c r="G163" i="1"/>
  <c r="G165" i="1"/>
  <c r="G167" i="1"/>
  <c r="G168" i="1"/>
  <c r="G177" i="1"/>
  <c r="G178" i="1"/>
  <c r="G179" i="1"/>
  <c r="G180" i="1"/>
  <c r="G184" i="1"/>
  <c r="G185" i="1"/>
  <c r="G186" i="1"/>
  <c r="G187" i="1"/>
  <c r="G188" i="1"/>
  <c r="G190" i="1"/>
  <c r="G191" i="1"/>
  <c r="G192" i="1"/>
  <c r="G193" i="1"/>
  <c r="G194" i="1"/>
  <c r="G195" i="1"/>
  <c r="G161" i="1"/>
  <c r="G155" i="1"/>
  <c r="G156" i="1"/>
  <c r="G157" i="1"/>
  <c r="G158" i="1"/>
  <c r="G159" i="1"/>
  <c r="G154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37" i="1"/>
  <c r="G134" i="1"/>
  <c r="G135" i="1"/>
  <c r="G133" i="1"/>
  <c r="G127" i="1"/>
  <c r="G128" i="1"/>
  <c r="G129" i="1"/>
  <c r="G130" i="1"/>
  <c r="G131" i="1"/>
  <c r="G126" i="1"/>
  <c r="G123" i="1"/>
  <c r="G99" i="1"/>
  <c r="G100" i="1"/>
  <c r="G101" i="1"/>
  <c r="G102" i="1"/>
  <c r="G103" i="1"/>
  <c r="G104" i="1"/>
  <c r="G105" i="1"/>
  <c r="G106" i="1"/>
  <c r="G107" i="1"/>
  <c r="G108" i="1"/>
  <c r="G97" i="1"/>
  <c r="G82" i="1"/>
  <c r="G85" i="1"/>
  <c r="G86" i="1"/>
  <c r="G87" i="1"/>
  <c r="G88" i="1"/>
  <c r="G89" i="1"/>
  <c r="G90" i="1"/>
  <c r="G91" i="1"/>
  <c r="G92" i="1"/>
  <c r="G93" i="1"/>
  <c r="G94" i="1"/>
  <c r="G95" i="1"/>
  <c r="G81" i="1"/>
  <c r="G78" i="1"/>
  <c r="G79" i="1"/>
  <c r="G77" i="1"/>
  <c r="G75" i="1"/>
  <c r="G73" i="1"/>
  <c r="G65" i="1"/>
  <c r="G66" i="1"/>
  <c r="G67" i="1"/>
  <c r="G68" i="1"/>
  <c r="G69" i="1"/>
  <c r="G70" i="1"/>
  <c r="G71" i="1"/>
  <c r="G64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8" i="1"/>
  <c r="G39" i="1"/>
  <c r="G32" i="1"/>
  <c r="G33" i="1"/>
  <c r="G34" i="1"/>
  <c r="G35" i="1"/>
  <c r="G36" i="1"/>
  <c r="G37" i="1"/>
  <c r="G31" i="1"/>
  <c r="G20" i="1"/>
  <c r="G21" i="1"/>
  <c r="G22" i="1"/>
  <c r="G23" i="1"/>
  <c r="G24" i="1"/>
  <c r="G25" i="1"/>
  <c r="G26" i="1"/>
  <c r="G27" i="1"/>
  <c r="G28" i="1"/>
  <c r="G29" i="1"/>
  <c r="G19" i="1"/>
  <c r="G8" i="1"/>
  <c r="G9" i="1"/>
  <c r="G10" i="1"/>
  <c r="G11" i="1"/>
  <c r="G12" i="1"/>
  <c r="G13" i="1"/>
  <c r="G14" i="1"/>
  <c r="G15" i="1"/>
  <c r="G16" i="1"/>
  <c r="G7" i="1"/>
  <c r="G369" i="1"/>
  <c r="G345" i="1"/>
  <c r="G310" i="1"/>
  <c r="G231" i="1"/>
  <c r="G206" i="1"/>
  <c r="G229" i="1"/>
  <c r="G228" i="1"/>
  <c r="G227" i="1"/>
  <c r="G226" i="1"/>
  <c r="G61" i="1"/>
  <c r="G60" i="1"/>
  <c r="G214" i="1"/>
  <c r="G324" i="1"/>
  <c r="G312" i="1"/>
  <c r="G318" i="1"/>
  <c r="G326" i="1"/>
  <c r="G325" i="1"/>
  <c r="G311" i="1"/>
  <c r="G327" i="1"/>
  <c r="G317" i="1"/>
  <c r="G321" i="1"/>
  <c r="G314" i="1"/>
  <c r="G322" i="1"/>
  <c r="G315" i="1"/>
  <c r="G323" i="1"/>
  <c r="G313" i="1"/>
  <c r="G316" i="1"/>
  <c r="H26" i="1"/>
  <c r="H522" i="1"/>
  <c r="G346" i="1"/>
  <c r="G347" i="1"/>
  <c r="G357" i="1"/>
  <c r="G356" i="1"/>
  <c r="G354" i="1"/>
  <c r="G362" i="1"/>
  <c r="G353" i="1"/>
  <c r="G361" i="1"/>
  <c r="G351" i="1"/>
  <c r="G359" i="1"/>
  <c r="G350" i="1"/>
  <c r="G352" i="1"/>
  <c r="G360" i="1"/>
  <c r="G358" i="1"/>
  <c r="G349" i="1"/>
  <c r="G348" i="1"/>
  <c r="G355" i="1"/>
  <c r="G236" i="1"/>
  <c r="G233" i="1"/>
  <c r="G234" i="1"/>
  <c r="G235" i="1"/>
  <c r="G232" i="1"/>
  <c r="H85" i="1"/>
  <c r="H45" i="1"/>
  <c r="H272" i="1"/>
  <c r="H134" i="1"/>
  <c r="H29" i="1"/>
  <c r="H54" i="1"/>
  <c r="H16" i="1"/>
  <c r="H15" i="1"/>
  <c r="H14" i="1"/>
  <c r="H13" i="1"/>
  <c r="H12" i="1"/>
  <c r="H11" i="1"/>
  <c r="H10" i="1"/>
  <c r="H9" i="1"/>
  <c r="H8" i="1"/>
  <c r="H7" i="1"/>
  <c r="H521" i="1"/>
  <c r="H524" i="1"/>
  <c r="H512" i="1"/>
  <c r="H513" i="1"/>
  <c r="H514" i="1"/>
  <c r="H515" i="1"/>
  <c r="H516" i="1"/>
  <c r="H517" i="1"/>
  <c r="H518" i="1"/>
  <c r="H519" i="1"/>
  <c r="H469" i="1"/>
  <c r="H470" i="1"/>
  <c r="H472" i="1"/>
  <c r="H473" i="1"/>
  <c r="H474" i="1"/>
  <c r="H475" i="1"/>
  <c r="H476" i="1"/>
  <c r="H477" i="1"/>
  <c r="H478" i="1"/>
  <c r="H479" i="1"/>
  <c r="H506" i="1"/>
  <c r="H507" i="1"/>
  <c r="H508" i="1"/>
  <c r="H510" i="1"/>
  <c r="H481" i="1"/>
  <c r="H483" i="1"/>
  <c r="H484" i="1"/>
  <c r="H485" i="1"/>
  <c r="H420" i="1"/>
  <c r="H421" i="1"/>
  <c r="H422" i="1"/>
  <c r="H423" i="1"/>
  <c r="H424" i="1"/>
  <c r="H427" i="1"/>
  <c r="H428" i="1"/>
  <c r="H429" i="1"/>
  <c r="H430" i="1"/>
  <c r="H431" i="1"/>
  <c r="H433" i="1"/>
  <c r="H434" i="1"/>
  <c r="H435" i="1"/>
  <c r="H436" i="1"/>
  <c r="H437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2" i="1"/>
  <c r="H453" i="1"/>
  <c r="H454" i="1"/>
  <c r="H455" i="1"/>
  <c r="H456" i="1"/>
  <c r="H457" i="1"/>
  <c r="H458" i="1"/>
  <c r="H459" i="1"/>
  <c r="H462" i="1"/>
  <c r="H463" i="1"/>
  <c r="H464" i="1"/>
  <c r="H467" i="1"/>
  <c r="H502" i="1"/>
  <c r="H503" i="1"/>
  <c r="H504" i="1"/>
  <c r="H547" i="1"/>
  <c r="H548" i="1"/>
  <c r="H549" i="1"/>
  <c r="H550" i="1"/>
  <c r="H551" i="1"/>
  <c r="H552" i="1"/>
  <c r="H553" i="1"/>
  <c r="H554" i="1"/>
  <c r="H555" i="1"/>
  <c r="H556" i="1"/>
  <c r="H560" i="1"/>
  <c r="H562" i="1"/>
  <c r="H563" i="1"/>
  <c r="H564" i="1"/>
  <c r="H566" i="1"/>
  <c r="H334" i="1"/>
  <c r="G335" i="1"/>
  <c r="G336" i="1"/>
  <c r="G337" i="1"/>
  <c r="G338" i="1"/>
  <c r="G339" i="1"/>
  <c r="G340" i="1"/>
  <c r="G341" i="1"/>
  <c r="G342" i="1"/>
  <c r="G343" i="1"/>
  <c r="H364" i="1"/>
  <c r="H382" i="1"/>
  <c r="G383" i="1"/>
  <c r="G384" i="1"/>
  <c r="G385" i="1"/>
  <c r="G387" i="1"/>
  <c r="H388" i="1"/>
  <c r="G389" i="1"/>
  <c r="G390" i="1"/>
  <c r="G391" i="1"/>
  <c r="G392" i="1"/>
  <c r="G393" i="1"/>
  <c r="G394" i="1"/>
  <c r="G395" i="1"/>
  <c r="H397" i="1"/>
  <c r="H398" i="1"/>
  <c r="H399" i="1"/>
  <c r="H401" i="1"/>
  <c r="H403" i="1"/>
  <c r="H404" i="1"/>
  <c r="H406" i="1"/>
  <c r="H409" i="1"/>
  <c r="H410" i="1"/>
  <c r="H411" i="1"/>
  <c r="H413" i="1"/>
  <c r="H414" i="1"/>
  <c r="H415" i="1"/>
  <c r="H416" i="1"/>
  <c r="H487" i="1"/>
  <c r="H490" i="1"/>
  <c r="H492" i="1"/>
  <c r="H493" i="1"/>
  <c r="H494" i="1"/>
  <c r="H495" i="1"/>
  <c r="H496" i="1"/>
  <c r="H497" i="1"/>
  <c r="H498" i="1"/>
  <c r="H499" i="1"/>
  <c r="H500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298" i="1"/>
  <c r="H300" i="1"/>
  <c r="H301" i="1"/>
  <c r="H302" i="1"/>
  <c r="H303" i="1"/>
  <c r="H304" i="1"/>
  <c r="H305" i="1"/>
  <c r="H306" i="1"/>
  <c r="H307" i="1"/>
  <c r="H308" i="1"/>
  <c r="H293" i="1"/>
  <c r="H295" i="1"/>
  <c r="H219" i="1"/>
  <c r="H226" i="1"/>
  <c r="H227" i="1"/>
  <c r="H228" i="1"/>
  <c r="H229" i="1"/>
  <c r="H231" i="1"/>
  <c r="H232" i="1"/>
  <c r="H233" i="1"/>
  <c r="H234" i="1"/>
  <c r="H235" i="1"/>
  <c r="H236" i="1"/>
  <c r="H238" i="1"/>
  <c r="H291" i="1"/>
  <c r="H289" i="1"/>
  <c r="H288" i="1"/>
  <c r="H287" i="1"/>
  <c r="H286" i="1"/>
  <c r="H284" i="1"/>
  <c r="H283" i="1"/>
  <c r="H282" i="1"/>
  <c r="H281" i="1"/>
  <c r="H280" i="1"/>
  <c r="H279" i="1"/>
  <c r="H278" i="1"/>
  <c r="H277" i="1"/>
  <c r="H271" i="1"/>
  <c r="H270" i="1"/>
  <c r="H269" i="1"/>
  <c r="H268" i="1"/>
  <c r="H267" i="1"/>
  <c r="H266" i="1"/>
  <c r="H265" i="1"/>
  <c r="H264" i="1"/>
  <c r="H261" i="1"/>
  <c r="H260" i="1"/>
  <c r="H258" i="1"/>
  <c r="H257" i="1"/>
  <c r="H256" i="1"/>
  <c r="H255" i="1"/>
  <c r="H254" i="1"/>
  <c r="H253" i="1"/>
  <c r="H250" i="1"/>
  <c r="H249" i="1"/>
  <c r="H247" i="1"/>
  <c r="H241" i="1"/>
  <c r="H240" i="1"/>
  <c r="H203" i="1"/>
  <c r="H202" i="1"/>
  <c r="H201" i="1"/>
  <c r="H200" i="1"/>
  <c r="H199" i="1"/>
  <c r="H198" i="1"/>
  <c r="H197" i="1"/>
  <c r="H195" i="1"/>
  <c r="H194" i="1"/>
  <c r="H193" i="1"/>
  <c r="H192" i="1"/>
  <c r="H191" i="1"/>
  <c r="H190" i="1"/>
  <c r="H188" i="1"/>
  <c r="H187" i="1"/>
  <c r="H186" i="1"/>
  <c r="H185" i="1"/>
  <c r="H184" i="1"/>
  <c r="H180" i="1"/>
  <c r="H179" i="1"/>
  <c r="H178" i="1"/>
  <c r="H177" i="1"/>
  <c r="H168" i="1"/>
  <c r="H167" i="1"/>
  <c r="H165" i="1"/>
  <c r="H163" i="1"/>
  <c r="H162" i="1"/>
  <c r="H161" i="1"/>
  <c r="H159" i="1"/>
  <c r="H158" i="1"/>
  <c r="H157" i="1"/>
  <c r="H156" i="1"/>
  <c r="H155" i="1"/>
  <c r="H154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5" i="1"/>
  <c r="H133" i="1"/>
  <c r="H131" i="1"/>
  <c r="H130" i="1"/>
  <c r="H129" i="1"/>
  <c r="H128" i="1"/>
  <c r="H127" i="1"/>
  <c r="H126" i="1"/>
  <c r="H123" i="1"/>
  <c r="H108" i="1"/>
  <c r="H107" i="1"/>
  <c r="H106" i="1"/>
  <c r="H105" i="1"/>
  <c r="H104" i="1"/>
  <c r="H103" i="1"/>
  <c r="H102" i="1"/>
  <c r="H101" i="1"/>
  <c r="H100" i="1"/>
  <c r="H99" i="1"/>
  <c r="H97" i="1"/>
  <c r="H95" i="1"/>
  <c r="H94" i="1"/>
  <c r="H93" i="1"/>
  <c r="H92" i="1"/>
  <c r="H91" i="1"/>
  <c r="H90" i="1"/>
  <c r="H89" i="1"/>
  <c r="H88" i="1"/>
  <c r="H87" i="1"/>
  <c r="H86" i="1"/>
  <c r="H82" i="1"/>
  <c r="H81" i="1"/>
  <c r="H79" i="1"/>
  <c r="H78" i="1"/>
  <c r="H77" i="1"/>
  <c r="H73" i="1"/>
  <c r="H71" i="1"/>
  <c r="H70" i="1"/>
  <c r="H69" i="1"/>
  <c r="H68" i="1"/>
  <c r="H67" i="1"/>
  <c r="H66" i="1"/>
  <c r="H65" i="1"/>
  <c r="H64" i="1"/>
  <c r="H314" i="1"/>
  <c r="H321" i="1"/>
  <c r="H336" i="1"/>
  <c r="H325" i="1"/>
  <c r="H317" i="1"/>
  <c r="H394" i="1"/>
  <c r="H313" i="1"/>
  <c r="H213" i="1"/>
  <c r="H320" i="1"/>
  <c r="H206" i="1"/>
  <c r="H327" i="1"/>
  <c r="H395" i="1"/>
  <c r="H345" i="1"/>
  <c r="H318" i="1"/>
  <c r="H324" i="1"/>
  <c r="H316" i="1"/>
  <c r="H387" i="1"/>
  <c r="H311" i="1"/>
  <c r="H323" i="1"/>
  <c r="H315" i="1"/>
  <c r="H393" i="1"/>
  <c r="H340" i="1"/>
  <c r="H385" i="1"/>
  <c r="H343" i="1"/>
  <c r="G377" i="1"/>
  <c r="H341" i="1"/>
  <c r="H338" i="1"/>
  <c r="H335" i="1"/>
  <c r="H342" i="1"/>
  <c r="G379" i="1"/>
  <c r="G375" i="1"/>
  <c r="G371" i="1"/>
  <c r="G373" i="1"/>
  <c r="H369" i="1"/>
  <c r="H383" i="1"/>
  <c r="G380" i="1"/>
  <c r="G378" i="1"/>
  <c r="G376" i="1"/>
  <c r="G374" i="1"/>
  <c r="G372" i="1"/>
  <c r="G370" i="1"/>
  <c r="H339" i="1"/>
  <c r="H337" i="1"/>
  <c r="H384" i="1"/>
  <c r="H389" i="1"/>
  <c r="H392" i="1"/>
  <c r="H391" i="1"/>
  <c r="H390" i="1"/>
  <c r="G218" i="1"/>
  <c r="G207" i="1"/>
  <c r="G217" i="1"/>
  <c r="G216" i="1"/>
  <c r="G211" i="1"/>
  <c r="G215" i="1"/>
  <c r="G210" i="1"/>
  <c r="G209" i="1"/>
  <c r="H326" i="1"/>
  <c r="H322" i="1"/>
  <c r="H312" i="1"/>
  <c r="H310" i="1"/>
  <c r="G208" i="1"/>
  <c r="H75" i="1"/>
  <c r="H19" i="1"/>
  <c r="H20" i="1"/>
  <c r="H21" i="1"/>
  <c r="H22" i="1"/>
  <c r="H23" i="1"/>
  <c r="H25" i="1"/>
  <c r="H24" i="1"/>
  <c r="H27" i="1"/>
  <c r="H28" i="1"/>
  <c r="H31" i="1"/>
  <c r="H32" i="1"/>
  <c r="H33" i="1"/>
  <c r="H34" i="1"/>
  <c r="H35" i="1"/>
  <c r="H36" i="1"/>
  <c r="H39" i="1"/>
  <c r="H40" i="1"/>
  <c r="H41" i="1"/>
  <c r="H42" i="1"/>
  <c r="H43" i="1"/>
  <c r="H58" i="1"/>
  <c r="H44" i="1"/>
  <c r="H46" i="1"/>
  <c r="H48" i="1"/>
  <c r="H49" i="1"/>
  <c r="H50" i="1"/>
  <c r="H51" i="1"/>
  <c r="H52" i="1"/>
  <c r="H53" i="1"/>
  <c r="H60" i="1"/>
  <c r="H61" i="1"/>
  <c r="H37" i="1"/>
  <c r="H214" i="1"/>
  <c r="H361" i="1"/>
  <c r="H217" i="1"/>
  <c r="H207" i="1"/>
  <c r="H215" i="1"/>
  <c r="H353" i="1"/>
  <c r="H218" i="1"/>
  <c r="H208" i="1"/>
  <c r="H211" i="1"/>
  <c r="H357" i="1"/>
  <c r="H349" i="1"/>
  <c r="H210" i="1"/>
  <c r="H209" i="1"/>
  <c r="H216" i="1"/>
  <c r="H377" i="1"/>
  <c r="H371" i="1"/>
  <c r="H375" i="1"/>
  <c r="H373" i="1"/>
  <c r="H379" i="1"/>
  <c r="H370" i="1"/>
  <c r="H378" i="1"/>
  <c r="H372" i="1"/>
  <c r="H380" i="1"/>
  <c r="H374" i="1"/>
  <c r="H376" i="1"/>
  <c r="H360" i="1"/>
  <c r="H359" i="1"/>
  <c r="H348" i="1"/>
  <c r="H347" i="1"/>
  <c r="H346" i="1"/>
  <c r="H354" i="1"/>
  <c r="H352" i="1"/>
  <c r="H351" i="1"/>
  <c r="H362" i="1"/>
  <c r="H356" i="1"/>
  <c r="H355" i="1"/>
  <c r="H350" i="1"/>
  <c r="H358" i="1"/>
  <c r="H581" i="1" l="1"/>
  <c r="G581" i="1"/>
  <c r="E584" i="1" s="1"/>
  <c r="F592" i="1" l="1"/>
  <c r="E592" i="1" s="1"/>
  <c r="E594" i="1"/>
</calcChain>
</file>

<file path=xl/sharedStrings.xml><?xml version="1.0" encoding="utf-8"?>
<sst xmlns="http://schemas.openxmlformats.org/spreadsheetml/2006/main" count="1398" uniqueCount="1000">
  <si>
    <t>FOTO</t>
  </si>
  <si>
    <t>ORDENADOR DE BANDAS ELASTICAS</t>
  </si>
  <si>
    <t>AHAD</t>
  </si>
  <si>
    <t>YOGA STRAP DE TELA ELASTICA CON NUMEROS</t>
  </si>
  <si>
    <t>AFAD</t>
  </si>
  <si>
    <t>TIRABAND   ( 3 DIFERENTES TENSIONES) - PRECIO POR TENSION</t>
  </si>
  <si>
    <t>AEND</t>
  </si>
  <si>
    <t>PACK TIRABAND DE LÁTEX PROYEC (5 TENSIONES)</t>
  </si>
  <si>
    <t>AEMD</t>
  </si>
  <si>
    <t>TIRABAND CIRCULAR - TENSION LEVE</t>
  </si>
  <si>
    <t>AELD</t>
  </si>
  <si>
    <t>TIRABAND CIRCULAR - TENSION MEDIA</t>
  </si>
  <si>
    <t>AEKD</t>
  </si>
  <si>
    <t>TIRABAND CIRCULAR - TENSION FUERTE</t>
  </si>
  <si>
    <t>AEJD</t>
  </si>
  <si>
    <t>AEID</t>
  </si>
  <si>
    <t>AEFD</t>
  </si>
  <si>
    <t>TIRABAND CIRCULAR TELA IMPORTADA - TENSION LEVE</t>
  </si>
  <si>
    <t>AEED</t>
  </si>
  <si>
    <t>TIRABAND CIRCULAR TELA IMPORTADA - TENSION MEDIA</t>
  </si>
  <si>
    <t>AEDD</t>
  </si>
  <si>
    <t>TIRABAND CIRCULAR TELA IMPORTADA - TENSION FUERTE</t>
  </si>
  <si>
    <t>AECD</t>
  </si>
  <si>
    <t>PACK TIRABAND DE TELA ALMA TRADICIONAL (3 TENSIONES)</t>
  </si>
  <si>
    <t>AEBD</t>
  </si>
  <si>
    <t>PACK TIRABAND DE TELA ALMA CAMUFLADO (3 TENSIONES)</t>
  </si>
  <si>
    <t>AEAD</t>
  </si>
  <si>
    <t>SET 5 BANDAS DE RESISTENCIA ( 5 BANDAS INTERCAMBIABLES, CON 1 PAR DE ESTRIBOS Y 1 PAR DE TOBILLERAS)</t>
  </si>
  <si>
    <t>ADAD</t>
  </si>
  <si>
    <t>MINI POWER BAND VERDE MIR - INTENSIDAD BAJA 60CM X 0.7CM-</t>
  </si>
  <si>
    <t>ACED</t>
  </si>
  <si>
    <t>MINI POWER BAND NARANJA MIR - INTENSIDAD MEDIA BAJA 60CM X1.3CM-</t>
  </si>
  <si>
    <t>ACDD</t>
  </si>
  <si>
    <t>MINI POWER BAND ROJA MIR - INTENSIDAD MEDIA 60CM X 2.1CM-</t>
  </si>
  <si>
    <t>ACCD</t>
  </si>
  <si>
    <t xml:space="preserve">MINI POWER BAND VIOLETA MIR - INTENSIDAD MEDIA ALTA 60CM X 2.9CM - </t>
  </si>
  <si>
    <t>ACBD</t>
  </si>
  <si>
    <t>MINI POWER BAND AZUL MIR - INTENSIDAD ALTA -  60CM X 3.2CM-</t>
  </si>
  <si>
    <t>ACAB</t>
  </si>
  <si>
    <t>BANDA PARA DOMINADAS - TENSION ALTA 6,4 CM</t>
  </si>
  <si>
    <t>ABFD</t>
  </si>
  <si>
    <t>BANDA PARA DOMINADAS - TENSION MEDIA 4,4 CM</t>
  </si>
  <si>
    <t>ABED</t>
  </si>
  <si>
    <t>BANDA PARA DOMINADAS - TENSION INTERMEDIA 3,2 CM</t>
  </si>
  <si>
    <t>ABDD</t>
  </si>
  <si>
    <t>BANDA PARA DOMINADAS - TENSION BAJA 2,2CM</t>
  </si>
  <si>
    <t>ABCD</t>
  </si>
  <si>
    <t>BANDA PARA DOMINADAS - TENSION SUPER BAJA 1,8 CM</t>
  </si>
  <si>
    <t>ABBD</t>
  </si>
  <si>
    <t>BANDA PARA DOMINADAS - TENSION EXTRA LEVE 1,3 CM</t>
  </si>
  <si>
    <t>ABAD</t>
  </si>
  <si>
    <t>BANDA CXWORX -TENSIÓN LEVE</t>
  </si>
  <si>
    <t>AAOD</t>
  </si>
  <si>
    <t>BANDA CXWORX - TENSIÓN FUERTE</t>
  </si>
  <si>
    <t>AAND</t>
  </si>
  <si>
    <t>AALD</t>
  </si>
  <si>
    <t>BANDA FUNCIONAL - TENSIÓN FUERTE (DOBLE MANILLAR A PUNTO FIJO)</t>
  </si>
  <si>
    <t>AAKD</t>
  </si>
  <si>
    <t>BANDA LARGA TODA REVESTIDA - TENSIÓN FUERTE (REFORZADA)</t>
  </si>
  <si>
    <t>AAED</t>
  </si>
  <si>
    <t>BANDA LARGA TODA REVESTIDA - TENSIÓN MEDIA  (REFORZADA)</t>
  </si>
  <si>
    <t>AADD</t>
  </si>
  <si>
    <t>BANDA LARGA REFORZADA - TENSIÓN ALTA</t>
  </si>
  <si>
    <t>AACD</t>
  </si>
  <si>
    <t>BANDA LARGA REFORZADA - TENSIÓN MEDIA</t>
  </si>
  <si>
    <t>AABD</t>
  </si>
  <si>
    <t>BANDA LARGA ECONÓMICA</t>
  </si>
  <si>
    <t>AAAD</t>
  </si>
  <si>
    <t>BANDAS ELÁSTICAS</t>
  </si>
  <si>
    <t>Sub Total Efect/ Trf</t>
  </si>
  <si>
    <t>Cantidad</t>
  </si>
  <si>
    <t>Descuento Efectivo / Transferencia</t>
  </si>
  <si>
    <t>FOTOS</t>
  </si>
  <si>
    <t>PRODUCTO</t>
  </si>
  <si>
    <t xml:space="preserve">PRESUPUESTO NUMERO: </t>
  </si>
  <si>
    <t>VALIDEZ DEL PRESUPUESTO: 7 DÍAS</t>
  </si>
  <si>
    <t>BARRAS | OLÍMPICAS  (Macizas) - CONVENCIONALES (Macizas y Huecas) - AERÓBICAS |</t>
  </si>
  <si>
    <t>AERÓBICAS</t>
  </si>
  <si>
    <t>JAAD</t>
  </si>
  <si>
    <t>Body Bars 5 kg.</t>
  </si>
  <si>
    <t>JABD</t>
  </si>
  <si>
    <t>Body Bars 3 kg.</t>
  </si>
  <si>
    <t>JACD</t>
  </si>
  <si>
    <t>Body Bars sin peso.</t>
  </si>
  <si>
    <t>JADD</t>
  </si>
  <si>
    <t>Barra extensible .</t>
  </si>
  <si>
    <t>JAED</t>
  </si>
  <si>
    <t xml:space="preserve">Baston de madera de 1,50 mts Para entrada en calor y elongar </t>
  </si>
  <si>
    <t>JAFD</t>
  </si>
  <si>
    <t>Barra para Dominadas Amurable, TRIPLE Agarre - NOVEDAD -</t>
  </si>
  <si>
    <t>JAGD</t>
  </si>
  <si>
    <t xml:space="preserve">Barra para dominadas amurable multifuncion IMPORTADA </t>
  </si>
  <si>
    <t>JAHD</t>
  </si>
  <si>
    <t>Barra para puerta de fácil colocación</t>
  </si>
  <si>
    <t>PUSH UP BAR</t>
  </si>
  <si>
    <t>JBAD</t>
  </si>
  <si>
    <t>Push up bar economicos</t>
  </si>
  <si>
    <t>JBBD</t>
  </si>
  <si>
    <t>Push up 45 cm Pcio x Par</t>
  </si>
  <si>
    <t>JBCD</t>
  </si>
  <si>
    <t>Push up 65 cm Pcio x Par</t>
  </si>
  <si>
    <t>TOPES PARA BARRAS Y MANCUERNAS</t>
  </si>
  <si>
    <t>JCAD</t>
  </si>
  <si>
    <t>Par de topes para barra.  Ø 25,4 mm y Ø 30 mm</t>
  </si>
  <si>
    <t>JCBD</t>
  </si>
  <si>
    <t>Par de topes para barra olimpica 50mm</t>
  </si>
  <si>
    <t>JCED</t>
  </si>
  <si>
    <t>Topes Collar Para Barra Olímpica</t>
  </si>
  <si>
    <t>BARRAS OLÍMPICAS  Ø  50 mm</t>
  </si>
  <si>
    <t>JDAD</t>
  </si>
  <si>
    <t>Barra Olimpica 2.2m peso 20kg soporta 380kg CON RULEMANES  ROTORES CROMADOS</t>
  </si>
  <si>
    <t>JDBD</t>
  </si>
  <si>
    <t>Barra Olimpica 2.00m peso 15 kg soporta 100kg CON RULEMANES  ROTORES CROMADOS</t>
  </si>
  <si>
    <t>JDCD</t>
  </si>
  <si>
    <t>JDDD</t>
  </si>
  <si>
    <t>JDED</t>
  </si>
  <si>
    <t>JDFD</t>
  </si>
  <si>
    <t>JDGD</t>
  </si>
  <si>
    <t>JDHD</t>
  </si>
  <si>
    <t>JDID</t>
  </si>
  <si>
    <t>JDJD</t>
  </si>
  <si>
    <t>JDKD</t>
  </si>
  <si>
    <t>JDLD</t>
  </si>
  <si>
    <t>Posa Barras Olimpico, para 10 barras, del tipo Mortero</t>
  </si>
  <si>
    <t>BARRAS CONVENCIONALES  Ø  30 mm</t>
  </si>
  <si>
    <t>JEAD</t>
  </si>
  <si>
    <t>JEBD</t>
  </si>
  <si>
    <t>JECD</t>
  </si>
  <si>
    <t>JEDD</t>
  </si>
  <si>
    <t>JEED</t>
  </si>
  <si>
    <t>JEFD</t>
  </si>
  <si>
    <t>JEGD</t>
  </si>
  <si>
    <t>JEHD</t>
  </si>
  <si>
    <t>JEID</t>
  </si>
  <si>
    <t>Barra cromada romana 1mt con topes tijera 30mm</t>
  </si>
  <si>
    <t>JELD</t>
  </si>
  <si>
    <t>Barra hueca con topes  1,25mt</t>
  </si>
  <si>
    <t>JEMD</t>
  </si>
  <si>
    <t>Barra hueca con topes 1,5mt</t>
  </si>
  <si>
    <t>BICICLETAS</t>
  </si>
  <si>
    <t>MAAD</t>
  </si>
  <si>
    <t xml:space="preserve">Bicicleta de Spinning Volante de 20 kg </t>
  </si>
  <si>
    <t>CAJONES DE SALTO</t>
  </si>
  <si>
    <t>UBAD</t>
  </si>
  <si>
    <t>Cajon de Pliometria o Salto Pliometrico, hecho en MDF 70x50x60</t>
  </si>
  <si>
    <t>UBBD</t>
  </si>
  <si>
    <t>Cajon de Pliometria o Salto Pliometrico, hecho en MDF 40x50x60</t>
  </si>
  <si>
    <t>UBCD</t>
  </si>
  <si>
    <t>Cajon de Pliometria o Salto Pliometrico, hecho en MDF 30x40x50</t>
  </si>
  <si>
    <t>UBDD</t>
  </si>
  <si>
    <t>Cajon de Pliometria o Salto Pliometrico, hecho en FENOLICO 50x60x70</t>
  </si>
  <si>
    <t>UBED</t>
  </si>
  <si>
    <t>Cajon de Pliometria o Salto Pliometrico, hecho en FENOLICO 40x50x60</t>
  </si>
  <si>
    <t>UBFD</t>
  </si>
  <si>
    <t>Cajon de Pliometria o Salto Pliometrico, hecho en FENOLICO 30x40x50</t>
  </si>
  <si>
    <t>CESPED SINTETICO</t>
  </si>
  <si>
    <t>A1DBD</t>
  </si>
  <si>
    <t>METRO CUADRADO CESPED ARTIFICIL 12 MM 2000 DTEX 30 PUNTADAS X METROS PAR</t>
  </si>
  <si>
    <t>A1DDD</t>
  </si>
  <si>
    <t>COLCHONETAS</t>
  </si>
  <si>
    <t>BAAD</t>
  </si>
  <si>
    <t>BABD</t>
  </si>
  <si>
    <t>BACD</t>
  </si>
  <si>
    <t xml:space="preserve">COLCHONETA                      1 X 0,43 X 0,03 M           SUPERECO       </t>
  </si>
  <si>
    <t>BADD</t>
  </si>
  <si>
    <t>COLCHONETA                      1,20 X 0,55 X 0,04 M</t>
  </si>
  <si>
    <t>BAED</t>
  </si>
  <si>
    <t xml:space="preserve">COLCHONETA                      1,20 X 0,55 X 0,04 M  ALTA DENSIDAD         </t>
  </si>
  <si>
    <t>BAFD</t>
  </si>
  <si>
    <t>COLCHONETA PLEGABLE          1 X 0,50 X 0,04 M                  DEPORAR</t>
  </si>
  <si>
    <t>BAGD</t>
  </si>
  <si>
    <t xml:space="preserve">COLCHONETA                      1,80 X 0,60 X 0,04 M             </t>
  </si>
  <si>
    <t>BAHD</t>
  </si>
  <si>
    <t xml:space="preserve">COLCHONETA                      1,80 X 0,60 X 0,04 M  ALTA DENSIDAD           </t>
  </si>
  <si>
    <t>BAID</t>
  </si>
  <si>
    <t xml:space="preserve">COLCHONETA BOLSO              1 X 0,45 X 0,02 M    PERSONAL TRAINER   </t>
  </si>
  <si>
    <t>BAJD</t>
  </si>
  <si>
    <t xml:space="preserve">COLCHONETA                       2 X 1 X 0,04 M    ALTA DENSIDAD                 </t>
  </si>
  <si>
    <t>BAKD</t>
  </si>
  <si>
    <t>COLCHONETA                      2X 1 X 0,06 ALTA DENSIDAD</t>
  </si>
  <si>
    <t>BBAD</t>
  </si>
  <si>
    <t xml:space="preserve">ABMAT </t>
  </si>
  <si>
    <t>BCAD</t>
  </si>
  <si>
    <t>PAR DE COLCHONETAS DE IMPACTO PARA BARRA OLIMPICA</t>
  </si>
  <si>
    <t>BDDD</t>
  </si>
  <si>
    <t xml:space="preserve">YOGA MAT 4MM </t>
  </si>
  <si>
    <t>BDED</t>
  </si>
  <si>
    <t xml:space="preserve">YOGA MAT 6MM </t>
  </si>
  <si>
    <t>BDHD</t>
  </si>
  <si>
    <t>TPE YOGA MAT DUAL 6MM</t>
  </si>
  <si>
    <t>CONOS</t>
  </si>
  <si>
    <t>XAAD</t>
  </si>
  <si>
    <t>CONO 20 cm</t>
  </si>
  <si>
    <t>XABD</t>
  </si>
  <si>
    <t>CONO TAZA</t>
  </si>
  <si>
    <t>XACD</t>
  </si>
  <si>
    <t>CONO 30 CM</t>
  </si>
  <si>
    <t>XADD</t>
  </si>
  <si>
    <t>CONO 30 cm con agujero para baston</t>
  </si>
  <si>
    <t>XAED</t>
  </si>
  <si>
    <t xml:space="preserve">CONO 50 cm con agujero </t>
  </si>
  <si>
    <t>XAFD</t>
  </si>
  <si>
    <t>COORDINACION  (Cuadrilateros, vallas y demás)</t>
  </si>
  <si>
    <t>VAAD</t>
  </si>
  <si>
    <t>Cuadrilatero de Coordinación</t>
  </si>
  <si>
    <t>VABD</t>
  </si>
  <si>
    <t>Escalera de Coordinación 10 Escalones</t>
  </si>
  <si>
    <t>VACD</t>
  </si>
  <si>
    <t>Escalera de Coordinación 5 Escalones</t>
  </si>
  <si>
    <t>VAFD</t>
  </si>
  <si>
    <t>VAGD</t>
  </si>
  <si>
    <t>Bases planas cuadradas x 10 unidades</t>
  </si>
  <si>
    <t>VAID</t>
  </si>
  <si>
    <t>VAJD</t>
  </si>
  <si>
    <t>VAKD</t>
  </si>
  <si>
    <t>Figuras Geometricas - Fatiga Neural ( diferencia color, figura geometrica) 12 figuras</t>
  </si>
  <si>
    <t>VALD</t>
  </si>
  <si>
    <t>VAMD</t>
  </si>
  <si>
    <t>Numeros - Fatiga Neural , realizar sumas, restas, etc, con fondo que distrae la atencion, 12 discos</t>
  </si>
  <si>
    <t>VAND</t>
  </si>
  <si>
    <t>Kit Hexagonos por 10 unidades</t>
  </si>
  <si>
    <t>VAOD</t>
  </si>
  <si>
    <t>Kit Trapecio por 10 unidades</t>
  </si>
  <si>
    <t>VAPD</t>
  </si>
  <si>
    <t>Mini Valla Flexible regulable en altura</t>
  </si>
  <si>
    <t>VAQD</t>
  </si>
  <si>
    <t>Valla Flexible regulable en altura</t>
  </si>
  <si>
    <t>VARD</t>
  </si>
  <si>
    <t>VASD</t>
  </si>
  <si>
    <t>KIT COMPLETO DE VALLA DE 1M</t>
  </si>
  <si>
    <t>VATD</t>
  </si>
  <si>
    <t>Valla metalica de 10 cm</t>
  </si>
  <si>
    <t>VAUD</t>
  </si>
  <si>
    <t>Valla metalica de 20 cm</t>
  </si>
  <si>
    <t>VAVD</t>
  </si>
  <si>
    <t>Valla metalica de 30 cm</t>
  </si>
  <si>
    <t>VAWD</t>
  </si>
  <si>
    <t>Valla metalica de 40 cm</t>
  </si>
  <si>
    <t>VAXD</t>
  </si>
  <si>
    <t>Valla metalica de 50 cm</t>
  </si>
  <si>
    <t>COREBAGS</t>
  </si>
  <si>
    <t>YAAD</t>
  </si>
  <si>
    <t>COREBAG 5 KG DEPORAR</t>
  </si>
  <si>
    <t>YABD</t>
  </si>
  <si>
    <t>CORE BAG 10 KG DEPORAR</t>
  </si>
  <si>
    <t>YACD</t>
  </si>
  <si>
    <t>CORE BAG 15 KG DEPORAR</t>
  </si>
  <si>
    <t>YADD</t>
  </si>
  <si>
    <t>CORE BAG 20 KG DEPORAR</t>
  </si>
  <si>
    <t>YAED</t>
  </si>
  <si>
    <t>CORE BAG 25 KG DEPORAR</t>
  </si>
  <si>
    <t>YAKD</t>
  </si>
  <si>
    <t>YALD</t>
  </si>
  <si>
    <t>Porta Corebag (capacidad para 5 Corebags)</t>
  </si>
  <si>
    <t xml:space="preserve">ENTRENAMIENTO EN SUSPENSION </t>
  </si>
  <si>
    <t>TAAD</t>
  </si>
  <si>
    <t xml:space="preserve">Anillas de madera por par con bandas </t>
  </si>
  <si>
    <t>TADD</t>
  </si>
  <si>
    <t>Kit de entrenamiento en suspension tipo TRX con soporte para pared</t>
  </si>
  <si>
    <t xml:space="preserve">ESTRUCTURAS Y BANCOS ( A Pedido - Consultar Demora ) </t>
  </si>
  <si>
    <t>NAJD</t>
  </si>
  <si>
    <t>Banco de sentadilla bulgura importado profesional - LINEA GIMNASIOS</t>
  </si>
  <si>
    <t>NAQD</t>
  </si>
  <si>
    <t>NAWD</t>
  </si>
  <si>
    <t>EQUILIBRIO | BOZUS - SEMIESFERAS - ALMOHADILLAS - TABLAS - PROPIOCEPCIÓN |</t>
  </si>
  <si>
    <t>SEMIESFIERAS</t>
  </si>
  <si>
    <t>ZABD</t>
  </si>
  <si>
    <t>BOZU DE 60 CM CON BANDAS</t>
  </si>
  <si>
    <t>ZACD</t>
  </si>
  <si>
    <t>BOZU DE 50 CM CON BANDAS</t>
  </si>
  <si>
    <t>ZADD</t>
  </si>
  <si>
    <t>BOZU DE 40 CM CON BANDAS</t>
  </si>
  <si>
    <t>ZAED</t>
  </si>
  <si>
    <t>Mini bozu con pinches</t>
  </si>
  <si>
    <t>ZAFD</t>
  </si>
  <si>
    <t>Mini bozu liso</t>
  </si>
  <si>
    <t>ZAGD</t>
  </si>
  <si>
    <t>ALMOHADILLA DE BALANCE</t>
  </si>
  <si>
    <t>TABLAS DE EQUILIBRIO</t>
  </si>
  <si>
    <t>ZBAD</t>
  </si>
  <si>
    <t>Tabla de equilibrio de madera - con antideslizante - . (IMPORTADA)</t>
  </si>
  <si>
    <t>ZBBD</t>
  </si>
  <si>
    <t>Tabla de equilibrio plastica (IMPORTADA)</t>
  </si>
  <si>
    <t>EQUIPOS - DISCOS BODY PUMP - KIT LOCAL</t>
  </si>
  <si>
    <t>ACANALADOS</t>
  </si>
  <si>
    <t>EBAD</t>
  </si>
  <si>
    <t xml:space="preserve">Equipo completo de 17 kg </t>
  </si>
  <si>
    <t>EBBD</t>
  </si>
  <si>
    <t>Equipo completo de 7 kg</t>
  </si>
  <si>
    <t>EBCD</t>
  </si>
  <si>
    <t xml:space="preserve">Equipo mini de 7 kg (con marncuernita) </t>
  </si>
  <si>
    <t>EBDD</t>
  </si>
  <si>
    <t xml:space="preserve">Equipo completo de 30 Kg (Barra, 4x2,5+4x5+2manc+6Topes) </t>
  </si>
  <si>
    <t>EBED</t>
  </si>
  <si>
    <t xml:space="preserve">Equipo completo de 24 kg (Barra + 2x5+4x2,5+4x1+2manc + 6 topes) </t>
  </si>
  <si>
    <t>EBFD</t>
  </si>
  <si>
    <t>EBGD</t>
  </si>
  <si>
    <t>EBHD</t>
  </si>
  <si>
    <t>LOCAL</t>
  </si>
  <si>
    <t>ECAD</t>
  </si>
  <si>
    <t>Kit de 17 Kg Kit local Discos Planos</t>
  </si>
  <si>
    <t>ECBD</t>
  </si>
  <si>
    <t>Kit de 7 Kg Kit local Discos planos</t>
  </si>
  <si>
    <t>ECCD</t>
  </si>
  <si>
    <t>ECDD</t>
  </si>
  <si>
    <t>ECED</t>
  </si>
  <si>
    <t>Disco plastico de 1 kg Plano sin manija</t>
  </si>
  <si>
    <t>ECFD</t>
  </si>
  <si>
    <t>Disco plastico de 2,5 kg Plano sin manija</t>
  </si>
  <si>
    <t>ECGD</t>
  </si>
  <si>
    <t>Disco plastico de 5 kg Plano sin manija</t>
  </si>
  <si>
    <t>ECHD</t>
  </si>
  <si>
    <t>Disco plastico de 10 kg Plano sin manija</t>
  </si>
  <si>
    <t>BARRAS | MANCUERNAS | RACKS (BODY PUMP)</t>
  </si>
  <si>
    <t>EDAD</t>
  </si>
  <si>
    <t>Mancuerna Hueca con Topes</t>
  </si>
  <si>
    <t>EDBD</t>
  </si>
  <si>
    <t>EDCD</t>
  </si>
  <si>
    <t>Barra con topes 1,5mt</t>
  </si>
  <si>
    <t>EDDD</t>
  </si>
  <si>
    <t>EDED</t>
  </si>
  <si>
    <t>Rack para 30 Equipos de Body Pump o Kit Local</t>
  </si>
  <si>
    <t>KACD</t>
  </si>
  <si>
    <t>KAAD</t>
  </si>
  <si>
    <t>GUANTES | CALLERAS</t>
  </si>
  <si>
    <t>HHAD</t>
  </si>
  <si>
    <t>ACCESORIOS DISCOS</t>
  </si>
  <si>
    <t>HFFD</t>
  </si>
  <si>
    <t>HFED</t>
  </si>
  <si>
    <t>HFDD</t>
  </si>
  <si>
    <t>HFCD</t>
  </si>
  <si>
    <t>HFBD</t>
  </si>
  <si>
    <t>HFAD</t>
  </si>
  <si>
    <t>HCDD</t>
  </si>
  <si>
    <t>HCCD</t>
  </si>
  <si>
    <t>HCBD</t>
  </si>
  <si>
    <t>HCAD</t>
  </si>
  <si>
    <t>HBID</t>
  </si>
  <si>
    <t>Disco de Fundicion Olimpico con manija de 20 kg</t>
  </si>
  <si>
    <t>HBFD</t>
  </si>
  <si>
    <t>Disco de Fundicion Olimpico con manija de 15 kg</t>
  </si>
  <si>
    <t>HBED</t>
  </si>
  <si>
    <t>Disco de Fundicion Olimpico con manija de 10 kg</t>
  </si>
  <si>
    <t>HBDD</t>
  </si>
  <si>
    <t>Disco de Fundicion Olimpico con manija de 5 kg</t>
  </si>
  <si>
    <t>HBCD</t>
  </si>
  <si>
    <t>Disco de Fundicion Olimpico con manija de 2,5 kg</t>
  </si>
  <si>
    <t>HBBD</t>
  </si>
  <si>
    <t>HBAD</t>
  </si>
  <si>
    <t>Discos de Fundicion Olimpico Con Manija, Centro 50 mm</t>
  </si>
  <si>
    <t>Disco de Fundicion 20 kg diametro 30 mm</t>
  </si>
  <si>
    <t>HAFD</t>
  </si>
  <si>
    <t>Disco de Fundicion 15 kg diametro 30 mm</t>
  </si>
  <si>
    <t>HAED</t>
  </si>
  <si>
    <t>Disco de Fundicion 10 kg diametro 30 mm</t>
  </si>
  <si>
    <t>HADD</t>
  </si>
  <si>
    <t>Disco de Fundicion 5 kg diametro 30 mm</t>
  </si>
  <si>
    <t>HACD</t>
  </si>
  <si>
    <t>Disco de Fundicion 2,50 kg diametro 30 mm</t>
  </si>
  <si>
    <t>HABD</t>
  </si>
  <si>
    <t>Disco de Fundicion 1,25 kg diametro 30 mm</t>
  </si>
  <si>
    <t>HAAD</t>
  </si>
  <si>
    <t>DISCO DE FUNDICIÓN CENTRO 30MM NACIONAL</t>
  </si>
  <si>
    <t>DISCOS | FUNDICIÓN - OLÍMPICOS - BUMPER |</t>
  </si>
  <si>
    <t>Pesa rusa fundicion 24kg</t>
  </si>
  <si>
    <t>SFID</t>
  </si>
  <si>
    <t>Pesa rusa fundicion 20kg</t>
  </si>
  <si>
    <t>SFGD</t>
  </si>
  <si>
    <t>Pesa rusa fundicion 16kg</t>
  </si>
  <si>
    <t>SFFD</t>
  </si>
  <si>
    <t>Pesa rusa fundicion 12kg</t>
  </si>
  <si>
    <t>SFED</t>
  </si>
  <si>
    <t>Pesa rusa fundicion 10kg</t>
  </si>
  <si>
    <t>SFDD</t>
  </si>
  <si>
    <t>Pesa rusa fundicion 8kg</t>
  </si>
  <si>
    <t>SFCD</t>
  </si>
  <si>
    <t>Pesa rusa fundicion 6kg</t>
  </si>
  <si>
    <t>SFBD</t>
  </si>
  <si>
    <t>Pesa rusa fundicion 4kg</t>
  </si>
  <si>
    <t>SFAD</t>
  </si>
  <si>
    <t>FUNDICION IMPORTADAS (Color Ring)</t>
  </si>
  <si>
    <t>SEID</t>
  </si>
  <si>
    <t>SEHD</t>
  </si>
  <si>
    <t>SEGD</t>
  </si>
  <si>
    <t>SEFD</t>
  </si>
  <si>
    <t>SEED</t>
  </si>
  <si>
    <t>SEDD</t>
  </si>
  <si>
    <t>SECD</t>
  </si>
  <si>
    <t>SEBD</t>
  </si>
  <si>
    <t>SEAD</t>
  </si>
  <si>
    <t>FUNDICION NACIONALES</t>
  </si>
  <si>
    <t xml:space="preserve">Kettlebell plastica de 14 KG </t>
  </si>
  <si>
    <t>SBID</t>
  </si>
  <si>
    <t xml:space="preserve">Kettlebell plastica de 12 KG </t>
  </si>
  <si>
    <t>SBHD</t>
  </si>
  <si>
    <t>Kettlebell plastica de 10 KG</t>
  </si>
  <si>
    <t>SBGD</t>
  </si>
  <si>
    <t>Kettlebell plastica de 8 KG</t>
  </si>
  <si>
    <t>SBFD</t>
  </si>
  <si>
    <t xml:space="preserve">Kettlebell plastica de 6 KG </t>
  </si>
  <si>
    <t>SBED</t>
  </si>
  <si>
    <t xml:space="preserve">Kettlebell plastica de 5 KG </t>
  </si>
  <si>
    <t>SBDD</t>
  </si>
  <si>
    <t xml:space="preserve">Kettlebell plastica de 4 KG </t>
  </si>
  <si>
    <t>SBCD</t>
  </si>
  <si>
    <t>Kettlebell plastica de 3 KG</t>
  </si>
  <si>
    <t>SBBD</t>
  </si>
  <si>
    <t>Kettlebell plastica de 2 KG</t>
  </si>
  <si>
    <t>SBAD</t>
  </si>
  <si>
    <t>PVC</t>
  </si>
  <si>
    <t>Porta kettlebell</t>
  </si>
  <si>
    <t>SAMD</t>
  </si>
  <si>
    <t>KETTLEBELLS| De PVC - De Fundición |</t>
  </si>
  <si>
    <t>CAPD</t>
  </si>
  <si>
    <t>CAOD</t>
  </si>
  <si>
    <t>CAND</t>
  </si>
  <si>
    <t>CAMD</t>
  </si>
  <si>
    <t>CALD</t>
  </si>
  <si>
    <t>TOBILLERAS                             5 KG. C/U. EL PAR.                REFORZADA CON RIBETE DOBLE</t>
  </si>
  <si>
    <t>CAKD</t>
  </si>
  <si>
    <t>TOBILLERAS                             4 KG. C/U. EL PAR.                REFORZADA CON RIBETE DOBLE</t>
  </si>
  <si>
    <t>CAJD</t>
  </si>
  <si>
    <t>TOBILLERAS                             3 KG. C/U. EL PAR.                REFORZADA CON RIBETE</t>
  </si>
  <si>
    <t>CAID</t>
  </si>
  <si>
    <t>TOBILLERAS                             2 KG. C/U. EL PAR.                REFORZADA CON RIBETE</t>
  </si>
  <si>
    <t>CAHD</t>
  </si>
  <si>
    <t>TOBILLERAS                             1 ½ KG. C/U. EL PAR.            REFORZADA CON RIBETE</t>
  </si>
  <si>
    <t>CAGD</t>
  </si>
  <si>
    <t>TOBILLERAS                             1 KG. C/U. EL PAR.                REFORZADA CON RIBETE</t>
  </si>
  <si>
    <t>CAFD</t>
  </si>
  <si>
    <t xml:space="preserve">TOBILLERAS                             3 KG. C/U. EL PAR.                </t>
  </si>
  <si>
    <t>CAED</t>
  </si>
  <si>
    <t xml:space="preserve">TOBILLERAS                             2 KG. C/U. EL PAR. </t>
  </si>
  <si>
    <t>CADD</t>
  </si>
  <si>
    <t xml:space="preserve">TOBILLERAS                             1 ½ KG. C/U. EL PAR.      </t>
  </si>
  <si>
    <t>CACD</t>
  </si>
  <si>
    <t xml:space="preserve">TOBILLERAS                             1 KG. C/U . EL PAR. </t>
  </si>
  <si>
    <t>CABD</t>
  </si>
  <si>
    <t xml:space="preserve">TOBILLERAS – MUÑEQUERAS         ½ KG. C/U. EL PAR.          </t>
  </si>
  <si>
    <t>CAAD</t>
  </si>
  <si>
    <t>TOBILLERAS</t>
  </si>
  <si>
    <t>DAKD</t>
  </si>
  <si>
    <t>STEP 68CM (INCLUYE DOS MODULOS)</t>
  </si>
  <si>
    <t>DAHD</t>
  </si>
  <si>
    <t>STEP PVC NEGRO ECONOMICO ( NO SE LE PUEDEN AGREGAR MODULOS)</t>
  </si>
  <si>
    <t>DAGD</t>
  </si>
  <si>
    <t>STEP FUNCIONAL                      37 X 37 X 10 CM.                 SIN GOMA.</t>
  </si>
  <si>
    <t>DAFD</t>
  </si>
  <si>
    <t>STEP FUNCIONAL                      37 X 37 X 10 CM.                 CON GOMA.</t>
  </si>
  <si>
    <t>DAED</t>
  </si>
  <si>
    <t>PLATAFORMA JUNIOR                  75 X 37 X 10 CM.                 ECONÓMICA</t>
  </si>
  <si>
    <t>DADD</t>
  </si>
  <si>
    <t xml:space="preserve">PLATAFORMA JUNIOR                  75 X 37 X 10 CM.                 CON GOMA  </t>
  </si>
  <si>
    <t>DACD</t>
  </si>
  <si>
    <t>PLATAFORMA CLÁSICA                100 X 37 X 10 CM.                ECONÓMICA</t>
  </si>
  <si>
    <t>DABD</t>
  </si>
  <si>
    <t xml:space="preserve">PLATAFORMA CLÁSICA                100 X 37 X 10 CM.                CON GOMA   </t>
  </si>
  <si>
    <t>DAAD</t>
  </si>
  <si>
    <t>STEPS NUEVO MILENIO</t>
  </si>
  <si>
    <t>Set de 30 kg plastico c/ 2 mancuernas a rosca plasticas y extensor de barra</t>
  </si>
  <si>
    <t>FADD</t>
  </si>
  <si>
    <t>Set de 20 kg plastico c/ 2 mancuernas a rosca plasticas y extensor de barra</t>
  </si>
  <si>
    <t>FACD</t>
  </si>
  <si>
    <t xml:space="preserve">SETS DE PESAS COMPLETOS </t>
  </si>
  <si>
    <t>W (soporte) para Minitramp</t>
  </si>
  <si>
    <t>GAKD</t>
  </si>
  <si>
    <t>Regaton</t>
  </si>
  <si>
    <t>GAJD</t>
  </si>
  <si>
    <t>Pack 50 Resortes</t>
  </si>
  <si>
    <t>GAID</t>
  </si>
  <si>
    <t>Resortes para Minitramp</t>
  </si>
  <si>
    <t>GAHD</t>
  </si>
  <si>
    <t>GAGD</t>
  </si>
  <si>
    <t>Funda Protectora para Minitramp</t>
  </si>
  <si>
    <t>GAFD</t>
  </si>
  <si>
    <t>GACD</t>
  </si>
  <si>
    <t>GAAD</t>
  </si>
  <si>
    <t>MINITRAMP</t>
  </si>
  <si>
    <t>IGCD</t>
  </si>
  <si>
    <t>Mancuernero Para Mancuernas Hexagonales Vertical, capacidad 10 pares NACIONAL</t>
  </si>
  <si>
    <t>IGBD</t>
  </si>
  <si>
    <t>IGAD</t>
  </si>
  <si>
    <t>MANCUERNEROS</t>
  </si>
  <si>
    <t>Mancuerna Olimpica</t>
  </si>
  <si>
    <t>IFED</t>
  </si>
  <si>
    <t>IFDD</t>
  </si>
  <si>
    <t>Mancuerna hueca con topes</t>
  </si>
  <si>
    <t>IFAD</t>
  </si>
  <si>
    <t>MANCUERNAS PARA CARGA DE DISCOS</t>
  </si>
  <si>
    <t>Mancuerna fundición recubierta en goma de 10 kg</t>
  </si>
  <si>
    <t>IEKD</t>
  </si>
  <si>
    <t>Mancuerna fundición recubierta en goma de 8 kg</t>
  </si>
  <si>
    <t>IEID</t>
  </si>
  <si>
    <t>Mancuerna fundición recubierta en goma de 6 kg</t>
  </si>
  <si>
    <t>IEGD</t>
  </si>
  <si>
    <t>Mancuerna fundición recubierta en goma de 5 kg</t>
  </si>
  <si>
    <t>IEFD</t>
  </si>
  <si>
    <t>Mancuerna fundición recubierta en goma de 4 kg</t>
  </si>
  <si>
    <t>IEED</t>
  </si>
  <si>
    <t>Mancuerna fundición recubierta en goma de 3 kg</t>
  </si>
  <si>
    <t>IEDD</t>
  </si>
  <si>
    <t>Mancuerna fundición recubierta en goma de 2 kg</t>
  </si>
  <si>
    <t>IECD</t>
  </si>
  <si>
    <t>Mancuerna fundición recubierta en goma de 1 kg</t>
  </si>
  <si>
    <t>IEBD</t>
  </si>
  <si>
    <t>Mancuerna fundición recubierta en goma de 0,5 kg</t>
  </si>
  <si>
    <t>IEAD</t>
  </si>
  <si>
    <t>MANCUERNAS DE FUNDICIÓN RECUBIERTAS EN GOMA</t>
  </si>
  <si>
    <t>Mancuerna plástica rellena de 4 kg</t>
  </si>
  <si>
    <t>IDDD</t>
  </si>
  <si>
    <t>Mancuerna plástica rellena de 3 kg</t>
  </si>
  <si>
    <t>IDCD</t>
  </si>
  <si>
    <t>Mancuerna plástica rellena de 2 kg</t>
  </si>
  <si>
    <t>IDBD</t>
  </si>
  <si>
    <t>Mancuerna plástica rellena de 1 kg</t>
  </si>
  <si>
    <t>IDAD</t>
  </si>
  <si>
    <t>MANCUERNAS PLÁSTICAS RELLENAS</t>
  </si>
  <si>
    <t>ICLD</t>
  </si>
  <si>
    <t>ICKD</t>
  </si>
  <si>
    <t>ICJD</t>
  </si>
  <si>
    <t>ICID</t>
  </si>
  <si>
    <t>ICHD</t>
  </si>
  <si>
    <t>ICGD</t>
  </si>
  <si>
    <t>ICFD</t>
  </si>
  <si>
    <t>ICED</t>
  </si>
  <si>
    <t>ICDD</t>
  </si>
  <si>
    <t>ICCD</t>
  </si>
  <si>
    <t>ICBD</t>
  </si>
  <si>
    <t>ICAD</t>
  </si>
  <si>
    <t>Set Mancuerna Fundicion Hexagonal Engomada 2,5 a 25Kg, un par por peso        -  275KG TOTAL</t>
  </si>
  <si>
    <t>IBTD</t>
  </si>
  <si>
    <t>Set Mancuerna Fundicion Hexagonal Engomada 2,5 a 15Kg, un par por peso         -  105KG TOTAL</t>
  </si>
  <si>
    <t>IBSD</t>
  </si>
  <si>
    <t xml:space="preserve">Mancuerna Hexagonal Engomada 50kg </t>
  </si>
  <si>
    <t>IBRD</t>
  </si>
  <si>
    <t>Mancuerna Hexagonal Engomada 45kg</t>
  </si>
  <si>
    <t>IBQD</t>
  </si>
  <si>
    <t xml:space="preserve">Mancuerna Hexagonal Engomada 40kg </t>
  </si>
  <si>
    <t>IBPD</t>
  </si>
  <si>
    <t>Mancuerna Hexagonal Engomada 37,5kg</t>
  </si>
  <si>
    <t>IBOD</t>
  </si>
  <si>
    <t>Mancuerna Hexagonal Engomada 35kg</t>
  </si>
  <si>
    <t>IBND</t>
  </si>
  <si>
    <t>Mancuerna Hexagonal Engomada 32,5kg</t>
  </si>
  <si>
    <t>IBMD</t>
  </si>
  <si>
    <t xml:space="preserve">Mancuerna Hexagonal Engomada 30kg </t>
  </si>
  <si>
    <t>IBLD</t>
  </si>
  <si>
    <t>Mancuerna Hexagonal Engomada 27,5kg</t>
  </si>
  <si>
    <t>IBKD</t>
  </si>
  <si>
    <t xml:space="preserve">Mancuerna Hexagonal Engomada 25kg </t>
  </si>
  <si>
    <t>IBJD</t>
  </si>
  <si>
    <t xml:space="preserve">Mancuerna Hexagonal Engomada 22,5kg </t>
  </si>
  <si>
    <t>IBID</t>
  </si>
  <si>
    <t xml:space="preserve">Mancuerna Hexagonal Engomada 20kg </t>
  </si>
  <si>
    <t>IBHD</t>
  </si>
  <si>
    <t xml:space="preserve">Mancuerna Hexagonal Engomada 17,5kg </t>
  </si>
  <si>
    <t>IBGD</t>
  </si>
  <si>
    <t xml:space="preserve">Mancuerna Hexagonal Engomada 15kg </t>
  </si>
  <si>
    <t>IBFD</t>
  </si>
  <si>
    <t xml:space="preserve">Mancuerna Hexagonal Engomada 12,5kg </t>
  </si>
  <si>
    <t>IBED</t>
  </si>
  <si>
    <t>Mancuerna Hexagonal Engomada 10kg</t>
  </si>
  <si>
    <t>IBDD</t>
  </si>
  <si>
    <t>Mancuerna Hexagonal Engomada 7,5kg</t>
  </si>
  <si>
    <t>IBCD</t>
  </si>
  <si>
    <t>Mancuerna Hexagonal Engomada 5kg</t>
  </si>
  <si>
    <t>IBBD</t>
  </si>
  <si>
    <t xml:space="preserve">Mancuerna Hexagonal Engomada 2,5kg </t>
  </si>
  <si>
    <t>IBAD</t>
  </si>
  <si>
    <t>Mancuerna Fundición Hexagonal de 10 kg</t>
  </si>
  <si>
    <t>IAJD</t>
  </si>
  <si>
    <t>Mancuerna Fundición Hexagonal de 9 kg</t>
  </si>
  <si>
    <t>IAID</t>
  </si>
  <si>
    <t>Mancuerna Fundición Hexagonal de 8 kg</t>
  </si>
  <si>
    <t>IAHD</t>
  </si>
  <si>
    <t>Mancuerna Fundición Hexagonal de 7 kg</t>
  </si>
  <si>
    <t>IAGD</t>
  </si>
  <si>
    <t>Mancuerna Fundición Hexagonal de 6 kg</t>
  </si>
  <si>
    <t>IAFD</t>
  </si>
  <si>
    <t>Mancuerna Fundición Hexagonal de 5 kg</t>
  </si>
  <si>
    <t>IAED</t>
  </si>
  <si>
    <t>Mancuerna Fundición Hexagonal de 4 kg</t>
  </si>
  <si>
    <t>IADD</t>
  </si>
  <si>
    <t>Mancuerna Fundición Hexagonal de 3 kg</t>
  </si>
  <si>
    <t>IACD</t>
  </si>
  <si>
    <t>Mancuerna Fundición Hexagonal de 2 kg</t>
  </si>
  <si>
    <t>IABD</t>
  </si>
  <si>
    <t>Mancuerna Fundición Hexagonal de 1 kg</t>
  </si>
  <si>
    <t>IAAD</t>
  </si>
  <si>
    <t>MANCUERNAS HEXAGONALES DE FUNDICIÓN</t>
  </si>
  <si>
    <t>MANCUERNAS</t>
  </si>
  <si>
    <t>Flex Ring .</t>
  </si>
  <si>
    <t>OBOD</t>
  </si>
  <si>
    <t>OBND</t>
  </si>
  <si>
    <t>Protector de Barra Tipo Colchoneta - DeporAr</t>
  </si>
  <si>
    <t>OBK1D</t>
  </si>
  <si>
    <t>Protector de Barra de Foam, encastrable - NOVEDAD -</t>
  </si>
  <si>
    <t>OBKD</t>
  </si>
  <si>
    <t>Cinturon lumbar para levantamiento PU (S-M-L-XL) DEPORAR    - LINEA PREMIUM   - NUEVO MODELO</t>
  </si>
  <si>
    <t>OBHD</t>
  </si>
  <si>
    <t>Cintas de Levantamiento STRAPS        - NUEVO MODELO</t>
  </si>
  <si>
    <t>OAQD</t>
  </si>
  <si>
    <t>CoreCoaster (deslizador con ruedas giratorias) Precio por Par</t>
  </si>
  <si>
    <t>OAPD</t>
  </si>
  <si>
    <t>Par de Sliders, Base Alfom Superficie Goma</t>
  </si>
  <si>
    <t>OAOD</t>
  </si>
  <si>
    <t xml:space="preserve">Landmine para barra olimpica </t>
  </si>
  <si>
    <t>OAND</t>
  </si>
  <si>
    <t>Landmine de Piso para barra olimpica y de 30 mm</t>
  </si>
  <si>
    <t>OAMD</t>
  </si>
  <si>
    <t xml:space="preserve">Agarre Remo Para Landmine </t>
  </si>
  <si>
    <t>OALD</t>
  </si>
  <si>
    <t>Hand Grip Regulable 10 a 60</t>
  </si>
  <si>
    <t>OAED</t>
  </si>
  <si>
    <t>Hand Grip Regulable 10 a 40</t>
  </si>
  <si>
    <t>OADD</t>
  </si>
  <si>
    <t>Hand Grip por par</t>
  </si>
  <si>
    <t>OACD</t>
  </si>
  <si>
    <t>Powerball (rehabilitación para muñeca)</t>
  </si>
  <si>
    <t>OABD</t>
  </si>
  <si>
    <t>VARIOS</t>
  </si>
  <si>
    <t>PACD</t>
  </si>
  <si>
    <t>PABD</t>
  </si>
  <si>
    <t>PAAD</t>
  </si>
  <si>
    <t>SOBRECARGAS  | BUFANDAS Y CHALECOS |</t>
  </si>
  <si>
    <t>Pelota de Velocidad y Reacción</t>
  </si>
  <si>
    <t>QFAD</t>
  </si>
  <si>
    <t>VELOCIDAD Y REACCIÓN</t>
  </si>
  <si>
    <t>Tone ball sin pique 3 kg</t>
  </si>
  <si>
    <t>QECD</t>
  </si>
  <si>
    <t>Tone ball sin pique 2 kg</t>
  </si>
  <si>
    <t>QEBD</t>
  </si>
  <si>
    <t>Tone ball sin pique 1 kg</t>
  </si>
  <si>
    <t>QEAD</t>
  </si>
  <si>
    <t>TONE BALLS</t>
  </si>
  <si>
    <t>QDHD</t>
  </si>
  <si>
    <t>SlamBall de 12 kg, sin pique, para trabajo de piso, no se desbalancea</t>
  </si>
  <si>
    <t>QDGD</t>
  </si>
  <si>
    <t>QDFD</t>
  </si>
  <si>
    <t>QDED</t>
  </si>
  <si>
    <t>SlamBall de 5 kg, sin pique, para trabajo de piso, no se desbalancea</t>
  </si>
  <si>
    <t>QDDD</t>
  </si>
  <si>
    <t>SlamBall de 4 kg, sin pique, para trabajo de piso, no se desbalancea</t>
  </si>
  <si>
    <t>QDCD</t>
  </si>
  <si>
    <t>SlamBall de 3 kg, sin pique, para trabajo de piso, no se desbalancea</t>
  </si>
  <si>
    <t>QDBD</t>
  </si>
  <si>
    <t>SlamBall de 2 kg, sin pique, para trabajo de piso, no se desbalancea</t>
  </si>
  <si>
    <t>QDAD</t>
  </si>
  <si>
    <t>SLAM BALLS</t>
  </si>
  <si>
    <t>Porta medicine (capacidad para 5 pelotas)</t>
  </si>
  <si>
    <t>QCLD</t>
  </si>
  <si>
    <t>QCKD</t>
  </si>
  <si>
    <t>Medicine ball con pique modelo nuevo texturado 10 kg</t>
  </si>
  <si>
    <t>QCJD</t>
  </si>
  <si>
    <t>Medicine ball con pique modelo nuevo texturado 9 kg</t>
  </si>
  <si>
    <t>QCID</t>
  </si>
  <si>
    <t>Medicine ball con pique modelo nuevo texturado 8 kg</t>
  </si>
  <si>
    <t>QCHD</t>
  </si>
  <si>
    <t>Medicine ball con pique modelo nuevo texturado 7 kg</t>
  </si>
  <si>
    <t>QCGF</t>
  </si>
  <si>
    <t>Medicine ball con pique modelo nuevo texturado 6 kg</t>
  </si>
  <si>
    <t>QCFD</t>
  </si>
  <si>
    <t>Medicine ball con pique modelo nuevo texturado 5 kg</t>
  </si>
  <si>
    <t>QCED</t>
  </si>
  <si>
    <t>Medicine ball con pique modelo nuevo texturado 4 kg</t>
  </si>
  <si>
    <t>QCDD</t>
  </si>
  <si>
    <t>Medicine ball con pique modelo nuevo texturado 3 kg</t>
  </si>
  <si>
    <t>QCCD</t>
  </si>
  <si>
    <t>Medicine ball con pique modelo nuevo texturado 2 kg</t>
  </si>
  <si>
    <t>QCBD</t>
  </si>
  <si>
    <t>Medicine ball con pique modelo nuevo texturado 1 kg</t>
  </si>
  <si>
    <t>QCAD</t>
  </si>
  <si>
    <t>MEDICINE BALL CON PIQUE</t>
  </si>
  <si>
    <t>Medicine sin pique cuero 14 KG</t>
  </si>
  <si>
    <t>QBED</t>
  </si>
  <si>
    <t>Medicine sin pique cuero 12 kg</t>
  </si>
  <si>
    <t>QBDD</t>
  </si>
  <si>
    <t>Medicine sin pique cuero 9 kg</t>
  </si>
  <si>
    <t>QBCD</t>
  </si>
  <si>
    <t>Medicine sin pique cuero 6 Kg</t>
  </si>
  <si>
    <t>QBBD</t>
  </si>
  <si>
    <t xml:space="preserve">Medicine sin pique cuero 3 Kg </t>
  </si>
  <si>
    <t>QBAD</t>
  </si>
  <si>
    <t>MEDICINE BALL SIN PIQUE</t>
  </si>
  <si>
    <t>Pelota de Estimulación Dura Con Pinches - 8cm</t>
  </si>
  <si>
    <t>QAJD</t>
  </si>
  <si>
    <t>Pelota de Estimulación Blanda Con Pinches</t>
  </si>
  <si>
    <t>QAID</t>
  </si>
  <si>
    <t>Set 3 Pelotas de Rehabilitación (3 Intensidades)</t>
  </si>
  <si>
    <t>QAHD</t>
  </si>
  <si>
    <t>Pelota Lacrosse</t>
  </si>
  <si>
    <t>QAGD</t>
  </si>
  <si>
    <t>Pelota ritmica de 200 gramos</t>
  </si>
  <si>
    <t>QAFD</t>
  </si>
  <si>
    <t>Pelota de esferodinamia IMPORTADA de 85 cm de diametro</t>
  </si>
  <si>
    <t>QAED</t>
  </si>
  <si>
    <t>Pelota de esferodinamia IMPORTADA de 75 cm de diametro</t>
  </si>
  <si>
    <t>QADD</t>
  </si>
  <si>
    <t>Pelota de esferodinamia IMPORTADA de 65 cm de diametro</t>
  </si>
  <si>
    <t>QACD</t>
  </si>
  <si>
    <t>Pelota de esferodinamia IMPORTADA de 55 cm de diametro</t>
  </si>
  <si>
    <t>QABD</t>
  </si>
  <si>
    <t>Pelota de esferodinamia IMPORTADA de 45 cm de diametro</t>
  </si>
  <si>
    <t>QAAD</t>
  </si>
  <si>
    <t>ESFERODINAMIA (YOGA &amp; PILATES)</t>
  </si>
  <si>
    <t>PELOTAS | Medicine ball Con y Sin pique - Esferodinamia |</t>
  </si>
  <si>
    <t xml:space="preserve">Piso de goma eva encastrable 1 x 1 x 11mm - Azul, Rojo O Negro - </t>
  </si>
  <si>
    <t>RAJD</t>
  </si>
  <si>
    <t>Piso de goma eva encastrable 1 x 1 x 23 mm - Azul y rojo o Negro -</t>
  </si>
  <si>
    <t>RAID</t>
  </si>
  <si>
    <t>RAGD</t>
  </si>
  <si>
    <t>RAED</t>
  </si>
  <si>
    <t>PISOS (CONSULTAR DEMORA)</t>
  </si>
  <si>
    <t>Trineo P/ lastre con arnes y banda</t>
  </si>
  <si>
    <t>WAFD</t>
  </si>
  <si>
    <t>WAED</t>
  </si>
  <si>
    <t>Arnés sobre esfuerzo</t>
  </si>
  <si>
    <t>WADD</t>
  </si>
  <si>
    <t>Cinturón sobre esfuerzo</t>
  </si>
  <si>
    <t>WACD</t>
  </si>
  <si>
    <t>SOBRE ESFUERZO - TRACCION</t>
  </si>
  <si>
    <t>Rolo texturado de 33cm</t>
  </si>
  <si>
    <t>A1AOD</t>
  </si>
  <si>
    <t>Rolo Foam liso epp 45x15</t>
  </si>
  <si>
    <t>A1AMD</t>
  </si>
  <si>
    <t>Rolo Foam Liso epp 30x15</t>
  </si>
  <si>
    <t>A1ALD</t>
  </si>
  <si>
    <t>Rolo Foam liso Violeta 30X10cm MIR</t>
  </si>
  <si>
    <t>A1AKD</t>
  </si>
  <si>
    <t>Mini Rolo de Pilates 15cm Verde MIR</t>
  </si>
  <si>
    <t>A1AJD</t>
  </si>
  <si>
    <t>A1AHD</t>
  </si>
  <si>
    <t>Par de pads almohadillas protectoras de rodillas y codos MIR</t>
  </si>
  <si>
    <t>A1AGD</t>
  </si>
  <si>
    <t>Rolo doble + Pelota de Lacrosse</t>
  </si>
  <si>
    <t>A1AFD</t>
  </si>
  <si>
    <t>Rueda de Yoga - yoga Wheel - 13 cm de ancho x 33 cm de diametro -</t>
  </si>
  <si>
    <t>A1AED</t>
  </si>
  <si>
    <t>Ladrillo Para Yoga / Pilates</t>
  </si>
  <si>
    <t>A1AAD</t>
  </si>
  <si>
    <t>PILATES &amp; YOGA</t>
  </si>
  <si>
    <t>Soporte para almacenamiento de sogas (construido en chapa)</t>
  </si>
  <si>
    <t>A1CJD</t>
  </si>
  <si>
    <t xml:space="preserve">Soga de saltar plastica </t>
  </si>
  <si>
    <t>A1CID</t>
  </si>
  <si>
    <t>Soga de saltar cuero</t>
  </si>
  <si>
    <t>A1CHD</t>
  </si>
  <si>
    <t>Soga de saltar de PVC puño antideslizante con rulemanes</t>
  </si>
  <si>
    <t>A1CED</t>
  </si>
  <si>
    <t>Soga de saltar con rulemanes tipo cable</t>
  </si>
  <si>
    <t>A1CDD</t>
  </si>
  <si>
    <t>Soga (SPEED ROPE)C/MOV          GET FIT!</t>
  </si>
  <si>
    <t>A1CCD</t>
  </si>
  <si>
    <t>Speed Rope Aluminio, con rulemanes PROFESIONAL  -NOVEDAD-</t>
  </si>
  <si>
    <t>A1CBD</t>
  </si>
  <si>
    <t>Speed Rope (soga de salto crossfit con rulemanes)</t>
  </si>
  <si>
    <t>A1CAD</t>
  </si>
  <si>
    <t>SOGAS DE SALTAR</t>
  </si>
  <si>
    <t>Soga para entrenamiento TRABAJO DE PISO 38 MM X 9 METROS  - NOVEDAD -</t>
  </si>
  <si>
    <t>A1EBD</t>
  </si>
  <si>
    <t>Soga para entrenamiento funcional de trepada 4,5 metrox con anclaje - NOVEDAD -</t>
  </si>
  <si>
    <t>A1EAD</t>
  </si>
  <si>
    <t>SOGAS DE TREPADA Y BATEO</t>
  </si>
  <si>
    <t>ACCESORIOS PARA POLEAS</t>
  </si>
  <si>
    <t>A1BAD</t>
  </si>
  <si>
    <t>Barra Maquina Dorsal 120 cm</t>
  </si>
  <si>
    <t>A1BBD</t>
  </si>
  <si>
    <t>A1BCD</t>
  </si>
  <si>
    <t>Estribo para polea</t>
  </si>
  <si>
    <t>A1BDD</t>
  </si>
  <si>
    <t>Agarre en V para polea Cromado</t>
  </si>
  <si>
    <t>A1BED</t>
  </si>
  <si>
    <t>Agarra en V giratoria (42cm)</t>
  </si>
  <si>
    <t>A1BFD</t>
  </si>
  <si>
    <t>A1BID</t>
  </si>
  <si>
    <t>Barra Corta Triceps</t>
  </si>
  <si>
    <t>A1BJD</t>
  </si>
  <si>
    <t>Soga Jalon triceps para polea</t>
  </si>
  <si>
    <t>A1BKD</t>
  </si>
  <si>
    <t>Soga Jalon triceps para polea  INDIVIDUAL</t>
  </si>
  <si>
    <t>A1BLD</t>
  </si>
  <si>
    <t>Tobillera para polea PU reforzada con agarre para talon DEPORAR</t>
  </si>
  <si>
    <t xml:space="preserve">3 Pagos de </t>
  </si>
  <si>
    <t>6 Pagos de</t>
  </si>
  <si>
    <t>12 Pagos de</t>
  </si>
  <si>
    <t>18 pagos de</t>
  </si>
  <si>
    <t>DESCUENTO ABONANDO POR TRANSFERENCIA/DEPOSITO BANCARIO O EFECTIVO</t>
  </si>
  <si>
    <t>BANDAS DE DOMINADAS</t>
  </si>
  <si>
    <t>TIRABAND CIRCULARES</t>
  </si>
  <si>
    <t>KITS, TIRABAND PLANAS Y PILATES</t>
  </si>
  <si>
    <t>BANDAS CON MANIJAS Y CON TOBILLO</t>
  </si>
  <si>
    <t>DISCO BUMPER CENTRO DE 50MM COMBINADO DEPORAR NACIONAL</t>
  </si>
  <si>
    <t>Porta medicine ball doble  grande</t>
  </si>
  <si>
    <t>Triangulo doble para polea (Casita)</t>
  </si>
  <si>
    <t xml:space="preserve">Pino Porta Discos Con ruedas, Para discos Olimpicos, Resiste 220 kg    </t>
  </si>
  <si>
    <t>Mancuerna Maciza Cromada a Rosca 30mm x 36cm (rosca)</t>
  </si>
  <si>
    <t>Soga para entrenamiento funcional de trepada 9,1 metrox con anclaje - NOVEDAD -</t>
  </si>
  <si>
    <t>BANDA FUNCIONAL - TENSIÓN EXTRA FUERTE(DOBLE MANILLAR A PUNTO FIJO) GRIS</t>
  </si>
  <si>
    <t>METRO CUADRADO CESPED ARTIFICIL 20 MM 6000 DTEX 30 PUNTADAS X METROS PAR</t>
  </si>
  <si>
    <t>BANDA FUNCIONAL - TENSIÓN MEDIA (DOBLE MANILLAR A PUNTO FIJO)</t>
  </si>
  <si>
    <t>Sub Total Precio Tarjeta</t>
  </si>
  <si>
    <t>Disco de Fundicion Olimpico con manija de 1,25 kg</t>
  </si>
  <si>
    <t xml:space="preserve">TOBILLERAS BLACK EDITION DEPORAR 6KG. C/U EL PAR  REFORZADA CON RIBETE             </t>
  </si>
  <si>
    <t xml:space="preserve">TOBILLERAS BLACK EDITION DEPORAR 7KG. C/U EL PAR  REFORZADA CON RIBETE             </t>
  </si>
  <si>
    <t xml:space="preserve">TOBILLERAS BLACK EDITION DEPORAR 8KG. C/U EL PAR  REFORZADA CON RIBETE                   </t>
  </si>
  <si>
    <t xml:space="preserve">TOBILLERAS BLACK EDITION DEPORAR 9KG. C/U EL PAR  REFORZADA CON RIBETE                     </t>
  </si>
  <si>
    <t xml:space="preserve">TOBILLERAS BLACK EDITION DEPORAR 10KG. C/U EL PAR  REFORZADA CON RIBETE                    </t>
  </si>
  <si>
    <t>Barra olimpica EZ 122 cm - Nacional</t>
  </si>
  <si>
    <t>Barra olimpica para triceps - Importada</t>
  </si>
  <si>
    <t>Barra Olimpica 122 cm W - Importada</t>
  </si>
  <si>
    <t>Barra Olimpica Ez - Importada</t>
  </si>
  <si>
    <t>Barra Olimpica 1,7MT - 10Kg - Nacional</t>
  </si>
  <si>
    <t>Cambered Bar - Multiples Agarres - Curva - Nacional</t>
  </si>
  <si>
    <t>Barra Multigrip - Multiples Agarres - Recta - Nacional</t>
  </si>
  <si>
    <t>Barra Olimpica Cromada TRAP 1,7 mts -  25 kg- Importada</t>
  </si>
  <si>
    <t>Safety Bar 2,2mt - 18Kg con 3 protectores - Importada</t>
  </si>
  <si>
    <t>Barra olimpica Cromada ROMANA 10 KG - Importada</t>
  </si>
  <si>
    <t>Soporte de pared para barras grandes (Capacidad 10 unidades)</t>
  </si>
  <si>
    <t>Guantes Fitness de cuero S - M - L - XL   (CON GEL)</t>
  </si>
  <si>
    <t>PORTA KETTLEBELL</t>
  </si>
  <si>
    <t>Rueda para abdominales doble</t>
  </si>
  <si>
    <t>BANDA PARA DOMINADAS</t>
  </si>
  <si>
    <t>Barra W 30mm x 120cm importada</t>
  </si>
  <si>
    <t>DISCO OLÍMPICO FUNDICIÓN RECUBIERTO EN GOMA CENTRO 50MM</t>
  </si>
  <si>
    <t>Guantes Gimnasio DeporAr S - M - L - XL</t>
  </si>
  <si>
    <t>Pelota de esferodinamia IMPORTADA de 25 cm de diametro</t>
  </si>
  <si>
    <t xml:space="preserve">Rolo masajeador de pie texturado 17cm </t>
  </si>
  <si>
    <t>Set Mancuerna Fundicion Hexagonal Engomada 2,5 a 30Kg, un par por peso        -  390KG TOTAL</t>
  </si>
  <si>
    <t>Set Mancuerna Fundicion Hexagonal Engomada 1 a 10Kg, un par por peso         -  110KG TOTAL</t>
  </si>
  <si>
    <t>ROLLO CESPED ARTIFICIL 12 MM 2000 DTEX 30 PUNTADAS - 25 X 2 50 M TOTAL -</t>
  </si>
  <si>
    <r>
      <t xml:space="preserve">Set de Discos Fraccionarios Fundicion Discos de Color - Par de: 0,5 / 1 / 1,5 / 2 / 2,5 </t>
    </r>
    <r>
      <rPr>
        <b/>
        <sz val="14"/>
        <color rgb="FFFF0000"/>
        <rFont val="Bahnschrift"/>
        <family val="2"/>
      </rPr>
      <t>- 15KG TOTAL</t>
    </r>
  </si>
  <si>
    <t>Rack de pared L con soporte para barra y dominadas  - Caño 50x50</t>
  </si>
  <si>
    <t>Mancuernero Para Mancuernas Hexagonales Vertical, capacidad 6 pares NACIONAL</t>
  </si>
  <si>
    <t>Cintas de Levantamiento STRAPS INFINITO       - NUEVO MODELO</t>
  </si>
  <si>
    <t>Par de muñqueras DEPORAR - NUEVO MODELO</t>
  </si>
  <si>
    <t>Cinturon de Crossfit DEPORAR - NUEVO MODELO</t>
  </si>
  <si>
    <t>Cinturon lumbar con cadenas para dominadas- LINEA PREMIUM - NUEVO MODELO</t>
  </si>
  <si>
    <t>Soporte Barra Body Pump pared (Capacidad 12 barras)</t>
  </si>
  <si>
    <t xml:space="preserve">Barra maquina dorsal agarre estribo (remo) </t>
  </si>
  <si>
    <t xml:space="preserve">TIRABAND CIRCULAR - TENSIÓN EXTRA FUERTE </t>
  </si>
  <si>
    <t>Topes Tijera 25mm Para Body Pump (PAR)</t>
  </si>
  <si>
    <t>Mini tramp con funda – 1 metro de superficie – 80 cm. de salto  MIR /  POWER JUMP / UBOUND</t>
  </si>
  <si>
    <t>Mini tramp con funda – 1 metro de superficie – 80 cm. de salto  DEPORAR ( LINEA PROFESIONAL)</t>
  </si>
  <si>
    <t>5 Unidades Mini tramp con funda – 1 metro de superficie – 80 cm. de salto DEPORAR</t>
  </si>
  <si>
    <t>Piso de caucho reciclado (placas de 100x100cm) 10mm  - PRODUCTO DESTACADO</t>
  </si>
  <si>
    <t>Piso de caucho reciclado (placas de 100x100cm) 20mm - PRODUCTO DESTACADO</t>
  </si>
  <si>
    <t>Discos Numerados - - Fatiga Neural ( diferencia color, figura geometrica) 12 figuras</t>
  </si>
  <si>
    <t>Baston pasante para cono (compatible con conos de 30 y 50 cm)</t>
  </si>
  <si>
    <t>MANCUERNAS HEXAGONAL DE FUNDICÓN  (A PEDIDO - CONSULTAR DEMORA)</t>
  </si>
  <si>
    <t xml:space="preserve">Mancuerna Fundicion Hexgonal 2,5Kg </t>
  </si>
  <si>
    <t xml:space="preserve">Mancuerna Fundicion Hexgonal 5Kg </t>
  </si>
  <si>
    <t>Mancuerna Fundicion Hexgonal 7,5Kg</t>
  </si>
  <si>
    <t xml:space="preserve">Mancuerna Fundicion Hexgonal 10Kg </t>
  </si>
  <si>
    <t xml:space="preserve">Mancuerna Fundicion Hexgonal 12,5Kg </t>
  </si>
  <si>
    <t>Mancuerna Fundicion Hexgonal 15Kg</t>
  </si>
  <si>
    <t xml:space="preserve">Mancuerna Fundicion Hexgonal 17,5Kg </t>
  </si>
  <si>
    <t xml:space="preserve">Mancuerna Fundicion Hexgonal 20Kg </t>
  </si>
  <si>
    <t xml:space="preserve">Mancuerna Fundicion Hexgonal 22,5Kg </t>
  </si>
  <si>
    <t xml:space="preserve">Mancuerna Fundicion Hexgonal 25Kg </t>
  </si>
  <si>
    <t xml:space="preserve">Mancuerna Fundicion Hexgonal 27,5Kg </t>
  </si>
  <si>
    <t xml:space="preserve">Mancuerna Fundicion Hexgonal 30Kg </t>
  </si>
  <si>
    <t>Jaula Deporar 2.0 FULL: 2 J Hook Corto, 2 J Hook Largo, 2 topes, Polea Alta y Baja (NOVEDAD)</t>
  </si>
  <si>
    <t xml:space="preserve">SET TIRABAND CIRCULAR TELA IMPORTADA X 3 TENSIONES (LEVE, MEDIA, ALTA) </t>
  </si>
  <si>
    <t>SET TIRABAND CIRCULAR TELA IMPORTADA X 3 TENSIONES (LEVE, MEDIA, ALTA) - MARMOLADAS</t>
  </si>
  <si>
    <t>Pelota mani 45x90cm</t>
  </si>
  <si>
    <t>Inflador economico</t>
  </si>
  <si>
    <t>SlamBall de 6 kg, sin pique, para trabajo de piso, no se desbalancea</t>
  </si>
  <si>
    <t>SlamBall de 8 kg, sin pique, para trabajo de piso, no se desbalancea</t>
  </si>
  <si>
    <t>SlamBall de 10 kg, sin pique, para trabajo de piso, no se desbalancea</t>
  </si>
  <si>
    <t>Banco Plano tapizado Premiium</t>
  </si>
  <si>
    <t>Barra con topes  1,2mt</t>
  </si>
  <si>
    <r>
      <t xml:space="preserve">MÓDULO 5 CM.  </t>
    </r>
    <r>
      <rPr>
        <b/>
        <u/>
        <sz val="14"/>
        <color rgb="FFFF0000"/>
        <rFont val="Bahnschrift"/>
        <family val="2"/>
      </rPr>
      <t xml:space="preserve">(INGRESARON NUEVOS COLORES --&gt; CONSULTAR) </t>
    </r>
  </si>
  <si>
    <r>
      <t>Trineo de Crossfit Reforzado</t>
    </r>
    <r>
      <rPr>
        <b/>
        <i/>
        <u/>
        <sz val="14"/>
        <color rgb="FFFF0000"/>
        <rFont val="Bahnschrift"/>
        <family val="2"/>
      </rPr>
      <t xml:space="preserve"> - NOVEDAD</t>
    </r>
  </si>
  <si>
    <t>Disco Olimpico de Caucho Virgen BUMPER 5 kg Color Combinado con Negro</t>
  </si>
  <si>
    <t>Disco Olimpico de Caucho Virgen BUMPER  10 kg Color Combinado con Negro</t>
  </si>
  <si>
    <t>Disco Olimpico de Caucho Virgen BUMPER 15 kg Color Combinado con Negro</t>
  </si>
  <si>
    <t>Disco Olimpico de Caucho Virgen BUMPER 20 kg Color Combinado con Negro</t>
  </si>
  <si>
    <t>Disco Olimpico de Caucho Virgen BUMPER 5 kg Color Negro LISO</t>
  </si>
  <si>
    <t>Disco Olimpico de Caucho Virgen BUMPER  10 kg Color Negro LISO</t>
  </si>
  <si>
    <t>Disco Olimpico de Caucho Virgen BUMPER 15 kg Color Negro LISO</t>
  </si>
  <si>
    <t>Disco Olimpico de Caucho Virgen BUMPER 20 kg Color Negro LISO</t>
  </si>
  <si>
    <t>Set Mancuerna Fundicion Hexagonal Engomada 2,5 a 20Kg, un par por peso         -  180KG TOTAL</t>
  </si>
  <si>
    <t>PRECIO DE LISTA (HASTA 6 CUOTAS SIN INTERES)</t>
  </si>
  <si>
    <t>Barra Olimpica recta 1,2mt - Importada</t>
  </si>
  <si>
    <t>Barra cromada con topes tijera 2.20 de 30mm de diametro IMPORTADA</t>
  </si>
  <si>
    <t>Barra cromada a rosca 1.80 de 30mm de diametro IMPORTADA</t>
  </si>
  <si>
    <t>Barra cromada a rosca EZ de 30mm de diametro IMPORTADA</t>
  </si>
  <si>
    <t>Barra cromada a rosca 1.50 de 30mm de diametro IMPORTADA</t>
  </si>
  <si>
    <t>Barra cromada 30mm x 1.2mt con topes tijera NACIONAL</t>
  </si>
  <si>
    <t>Barra cromada 30mm x 1.5mt con topes tijera NACIONAL</t>
  </si>
  <si>
    <t>Barra cromada 30mm x 1.7mt con topes tijera NACIONAL</t>
  </si>
  <si>
    <t>Barra cromada a rosca 1.10 de 30mm de diametro IMPORTADA</t>
  </si>
  <si>
    <r>
      <t xml:space="preserve">COLCHONETA                      1 X 0,50 X 0,04 M          MEDIANA DENSIDAD  </t>
    </r>
    <r>
      <rPr>
        <b/>
        <sz val="14"/>
        <color rgb="FFFF0000"/>
        <rFont val="Bahnschrift"/>
        <family val="2"/>
      </rPr>
      <t>(50Kg x m3)</t>
    </r>
    <r>
      <rPr>
        <b/>
        <sz val="14"/>
        <color theme="1"/>
        <rFont val="Bahnschrift"/>
        <family val="2"/>
      </rPr>
      <t xml:space="preserve">   DEPORAR</t>
    </r>
  </si>
  <si>
    <r>
      <t xml:space="preserve">COLCHONETA                      1 X 0,50 X 0,04 M          ALTA DENSIDAD          </t>
    </r>
    <r>
      <rPr>
        <b/>
        <sz val="14"/>
        <color rgb="FFFF0000"/>
        <rFont val="Bahnschrift"/>
        <family val="2"/>
      </rPr>
      <t>(80Kg x m3)</t>
    </r>
    <r>
      <rPr>
        <b/>
        <sz val="14"/>
        <color theme="1"/>
        <rFont val="Bahnschrift"/>
        <family val="2"/>
      </rPr>
      <t xml:space="preserve">   DEPORAR</t>
    </r>
  </si>
  <si>
    <t>DISCO BUMPER CENTRO DE 50MM  NEGRO LISO NACIONAL NEW LINE</t>
  </si>
  <si>
    <t>Barra Olimpica 2.2m peso 20kg soporta 700Kg CROMADA IMPORTADA</t>
  </si>
  <si>
    <t>Repuesto doble tela con enganche para minitramp MIR / POWER JUMP / UBOUND</t>
  </si>
  <si>
    <t xml:space="preserve">Repuesto doble tela con enganche para minitramp DEPORAR </t>
  </si>
  <si>
    <t xml:space="preserve">Chaleco para carga de 10 Kg peso fijo neoprene DEPORAR - LINEA PREMIUM     </t>
  </si>
  <si>
    <t xml:space="preserve">Chaleco para carga de 8 Kg peso fijo  neoprene DEPORAR - LINEA PREMIUM     </t>
  </si>
  <si>
    <t xml:space="preserve">Chaleco para carga de 5 Kg peso fijo  neoprene DEPORAR - LINEA PREMIUM     </t>
  </si>
  <si>
    <t>Precio de Lista          (6 ctas sin interes)</t>
  </si>
  <si>
    <t>Aro ula ula 50cm</t>
  </si>
  <si>
    <t>Disco Olimpico Fundicion con Manija Recubierto En goma 1,25 Kg TRIPLE AGARRE</t>
  </si>
  <si>
    <t>Disco Olimpico Fundicion con Manija Recubierto En goma 2,5 Kg. TRIPLE AGARRE</t>
  </si>
  <si>
    <t>Disco Olimpico Fundicion con Manija Recubierto En goma 5 Kg. TRIPLE AGARRE</t>
  </si>
  <si>
    <t>Disco Olimpico Fundicion con Manija Recubierto En goma 10 Kg. TRIPLE AGARRE</t>
  </si>
  <si>
    <t>Disco Olimpico Fundicion con Manija Recubierto En goma 15 Kg. TRIPLE AGARRE</t>
  </si>
  <si>
    <t>Disco Olimpico Fundicion con Manija Recubierto En goma 20 Kg. TRIPLE AGARRE</t>
  </si>
  <si>
    <t>Soporte de Barra Regulable -  Pecho a Sentadillas - NUEVO MODELO IMPORTADO</t>
  </si>
  <si>
    <t>Kit de 30 Kg Kit local Discos planos (Barra + 2 mancuernas + 4 discos 2,5Kg + 4 discos 5Kg)</t>
  </si>
  <si>
    <t>Kit de 24 Kg Kit local Discos planos (Barra + 2 mancuernas + 4 discos 1kg+ 4 discos 2,5Kg + 4 discos 5Kg)</t>
  </si>
  <si>
    <t>Par de calleras 3 dedos (Proteccion de manos para dominadas) - DEPORAR</t>
  </si>
  <si>
    <t>Mancuernero Para Mancuernas Hexagonales 3 PISOS - NUEVO MODELO REFORZADO</t>
  </si>
  <si>
    <t>Set de 20 kg discos plastico CON MANIJAS c/ 2 mancuernas a rosca plasticas y extensor de barra - NUEVO MODELO</t>
  </si>
  <si>
    <t>Set de 30 kg discos plasticos CON MANIJAS c/ 2 mancuernas a rosca plasticas y extensor de barra - NUEVO MODELO</t>
  </si>
  <si>
    <t>Disco plastico de 1 kg con manija rojo</t>
  </si>
  <si>
    <t>Disco plastico de 2,5 kg con manija rojo</t>
  </si>
  <si>
    <t>Disco plastico de 5 kg con manija rojo</t>
  </si>
  <si>
    <t>Disco plastico de 10 kg con manija rojo</t>
  </si>
  <si>
    <t>Disco plastico 1Kg con manija negro - NUEVO MODELO</t>
  </si>
  <si>
    <t>Disco plastico 2,5Kg con manija negro - NUEVO MODELO</t>
  </si>
  <si>
    <t>Disco plastico 5Kg con manija negro - NUEVO MODELO</t>
  </si>
  <si>
    <t>SOLO POR HOY!!:  TE QUEDA EN 12 CUOTAS DE</t>
  </si>
  <si>
    <t>NUEVA LINEA DE MAQUINAS P/GIMNASIOS IMPORTADAS PROFESIONAL - TE INTERESA? ESCRIBIRNOS</t>
  </si>
  <si>
    <t>Mancuernero Para Mancuernas Hexagonales HORIZONTAL (Para set 2,5 a 15Kg)</t>
  </si>
  <si>
    <t xml:space="preserve">Minitramp importado MIR (patas a rosca - 32 resortes) cubre resortes de color  </t>
  </si>
  <si>
    <t>Paquetes Flejes coordinacion x 10 unidades (grandes)</t>
  </si>
  <si>
    <t>Paquetes Flejes coordinacion x 10 unidades (chicos)</t>
  </si>
  <si>
    <t>Bases planas redondas x 10 unidades (chicos)</t>
  </si>
  <si>
    <t>Bases planas redondas x 10 unidades (grandes)</t>
  </si>
  <si>
    <t xml:space="preserve">Ropa - Fatiga Neural </t>
  </si>
  <si>
    <t>Emoji - Fatiga Neural</t>
  </si>
  <si>
    <t>Banderas - Fatiga Neural</t>
  </si>
  <si>
    <t>Baston de Slalon 0,7 m (Corto)</t>
  </si>
  <si>
    <t>Baston de Slalon 1, 6 m (Largo)</t>
  </si>
  <si>
    <t>Cinturon de reacción</t>
  </si>
  <si>
    <t>Anclaje Battle Rope</t>
  </si>
  <si>
    <t>Magnesio Liquido</t>
  </si>
  <si>
    <t>CUADERNOS</t>
  </si>
  <si>
    <t>Cuaderno Futbol</t>
  </si>
  <si>
    <t>Cuaderno Futsal</t>
  </si>
  <si>
    <t>Cuaderno Entrenamiento</t>
  </si>
  <si>
    <t>Figura Inflable</t>
  </si>
  <si>
    <t>ENTRENAMIENTO DE ARQUEROS</t>
  </si>
  <si>
    <t>Rebotador de piso Grande (1,3 m x 1,3 m)</t>
  </si>
  <si>
    <t>Rebotador de piso de madera</t>
  </si>
  <si>
    <t>Rebotador de mano</t>
  </si>
  <si>
    <t>Rebotador de mano de madera</t>
  </si>
  <si>
    <t>Lona para punteria</t>
  </si>
  <si>
    <t>Rampa de desvio regulable con cespe sintetico</t>
  </si>
  <si>
    <t>Rampa de desvio Baja</t>
  </si>
  <si>
    <t>Rampa de desvio Alta</t>
  </si>
  <si>
    <t>Spray Adherente para guantes</t>
  </si>
  <si>
    <t>Spray Inhibidor de olores</t>
  </si>
  <si>
    <t>Spray Limpiador de Guantes</t>
  </si>
  <si>
    <t>Plano inclinado Fijo</t>
  </si>
  <si>
    <t>CLUBBELLS</t>
  </si>
  <si>
    <t>Clubbells Olímpica</t>
  </si>
  <si>
    <t>Clubbells Olímpica Larga (1 m)</t>
  </si>
  <si>
    <t>Clubbells 30 mm</t>
  </si>
  <si>
    <t>SOPORTES / ORGANIZADORES</t>
  </si>
  <si>
    <t>Soporte Barra Olímplica Individual</t>
  </si>
  <si>
    <t>Soporte Barra Olímplica Doble</t>
  </si>
  <si>
    <t>Soporte Barra Olímplica Cuadruple</t>
  </si>
  <si>
    <t>Sporte Trap Bar</t>
  </si>
  <si>
    <t>Soporte Kettlebell</t>
  </si>
  <si>
    <t>Soporte de pared para barras grandes (Capacidad 6 unidades)</t>
  </si>
  <si>
    <t>Soporte Barra Body pump (Capacidad 12 unidades)</t>
  </si>
  <si>
    <t>Soporte Speed Rope</t>
  </si>
  <si>
    <t>Soporte para Bandas</t>
  </si>
  <si>
    <t>Soporte para Bandas Chico</t>
  </si>
  <si>
    <t>Flejes Esquina x 4</t>
  </si>
  <si>
    <t>Marcación Trabajos Reducidos</t>
  </si>
  <si>
    <t>Rollo Elastico Demarcatorio Blanco 50 m</t>
  </si>
  <si>
    <t>Trineo Chapa Plegable Olimpico</t>
  </si>
  <si>
    <t>Kit Security One (incluye los 3 anteriores mas 1 toalla)</t>
  </si>
  <si>
    <t>TIRABAND CIRCULAR DE TELA ALMA TENSION LEVE</t>
  </si>
  <si>
    <t>TIRABAND CIRCULAR DE TELA ALMA TENSION ALTA</t>
  </si>
  <si>
    <t>TIRABAND CIRCULAR DE TELA ALMA TENSION MEDIA</t>
  </si>
  <si>
    <t>Barra olimpica 125 cm recta - Nacional</t>
  </si>
  <si>
    <t>Paquete de flechas x 10 unidades</t>
  </si>
  <si>
    <t>Paquete de figuras geometricas x 10 unidades</t>
  </si>
  <si>
    <t>Water Bag- Bolsa de Agua y Aire REGULABLE HASTA 30KG</t>
  </si>
  <si>
    <t>Banco Multiangular reforzado</t>
  </si>
  <si>
    <t>Banco Multiangular profesional importado (Nuevo Modelo)</t>
  </si>
  <si>
    <r>
      <t xml:space="preserve">Pesa rusa fundicion 4kg </t>
    </r>
    <r>
      <rPr>
        <b/>
        <sz val="14"/>
        <color rgb="FFFF0000"/>
        <rFont val="Bahnschrift"/>
        <family val="2"/>
      </rPr>
      <t>- NUEVO MODELO</t>
    </r>
  </si>
  <si>
    <r>
      <t xml:space="preserve">Pesa rusa fundicion 6kg </t>
    </r>
    <r>
      <rPr>
        <b/>
        <sz val="14"/>
        <color rgb="FFFF0000"/>
        <rFont val="Bahnschrift"/>
        <family val="2"/>
      </rPr>
      <t>- NUEVO MODELO</t>
    </r>
  </si>
  <si>
    <r>
      <t xml:space="preserve">Pesa rusa fundicion 9kg </t>
    </r>
    <r>
      <rPr>
        <b/>
        <sz val="14"/>
        <color rgb="FFFF0000"/>
        <rFont val="Bahnschrift"/>
        <family val="2"/>
      </rPr>
      <t>- NUEVO MODELO</t>
    </r>
  </si>
  <si>
    <r>
      <t xml:space="preserve">Pesa rusa fundicion 12kg </t>
    </r>
    <r>
      <rPr>
        <b/>
        <sz val="14"/>
        <color rgb="FFFF0000"/>
        <rFont val="Bahnschrift"/>
        <family val="2"/>
      </rPr>
      <t>- NUEVO MODELO</t>
    </r>
  </si>
  <si>
    <r>
      <t>Pesa rusa fundicion 16kg</t>
    </r>
    <r>
      <rPr>
        <b/>
        <sz val="14"/>
        <color rgb="FFFF0000"/>
        <rFont val="Bahnschrift"/>
        <family val="2"/>
      </rPr>
      <t xml:space="preserve"> - NUEVO MODELO</t>
    </r>
  </si>
  <si>
    <r>
      <t>Pesa rusa fundicion 21kg</t>
    </r>
    <r>
      <rPr>
        <b/>
        <sz val="14"/>
        <color rgb="FFFF0000"/>
        <rFont val="Bahnschrift"/>
        <family val="2"/>
      </rPr>
      <t xml:space="preserve"> - NUEVO MODELO</t>
    </r>
  </si>
  <si>
    <r>
      <t xml:space="preserve">Pesa rusa fundicion 24kg </t>
    </r>
    <r>
      <rPr>
        <b/>
        <sz val="14"/>
        <color rgb="FFFF0000"/>
        <rFont val="Bahnschrift"/>
        <family val="2"/>
      </rPr>
      <t>- NUEVO MODELO</t>
    </r>
  </si>
  <si>
    <r>
      <t>Pesa rusa fundicion 28kg</t>
    </r>
    <r>
      <rPr>
        <b/>
        <sz val="14"/>
        <color rgb="FFFF0000"/>
        <rFont val="Bahnschrift"/>
        <family val="2"/>
      </rPr>
      <t xml:space="preserve"> - NUEVO MODELO</t>
    </r>
  </si>
  <si>
    <r>
      <t>Pesa rusa fundicion 30kg</t>
    </r>
    <r>
      <rPr>
        <b/>
        <sz val="14"/>
        <color rgb="FFFF0000"/>
        <rFont val="Bahnschrift"/>
        <family val="2"/>
      </rPr>
      <t xml:space="preserve"> - NUEVO MODELO</t>
    </r>
  </si>
  <si>
    <t>SlamBall de 14 kg, sin pique, para trabajo de piso, no se desbalancea</t>
  </si>
  <si>
    <r>
      <t xml:space="preserve">50M2 Piso de Caucho Reciclado (placas de 100x100cm) - 10mm </t>
    </r>
    <r>
      <rPr>
        <b/>
        <sz val="14"/>
        <color rgb="FFFF0000"/>
        <rFont val="Bahnschrift"/>
        <family val="2"/>
      </rPr>
      <t>- OFERTA</t>
    </r>
  </si>
  <si>
    <t>Paquete de figuras geometricas demarcatorias x5</t>
  </si>
  <si>
    <t>Pies demarcatorios x10</t>
  </si>
  <si>
    <t>Paquete de pecheras x 10 unidades adultos (73cm de largo x 56cm de ancho)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</si>
</sst>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164" formatCode="_-&quot;$&quot;* #,##0.00_-;\-&quot;$&quot;* #,##0.00_-;_-&quot;$&quot;* &quot;-&quot;??_-;_-@_-"/>
    <numFmt numFmtId="165" formatCode="&quot;$&quot;\ #,##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Bahnschrift"/>
      <family val="2"/>
    </font>
    <font>
      <sz val="13"/>
      <color theme="1"/>
      <name val="Bahnschrift"/>
      <family val="2"/>
    </font>
    <font>
      <sz val="14"/>
      <color theme="0"/>
      <name val="Bahnschrift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b/>
      <sz val="13"/>
      <color theme="1"/>
      <name val="Bahnschrift"/>
      <family val="2"/>
    </font>
    <font>
      <b/>
      <sz val="14"/>
      <color theme="0"/>
      <name val="Bahnschrift"/>
      <family val="2"/>
    </font>
    <font>
      <b/>
      <sz val="14"/>
      <color theme="1"/>
      <name val="Bahnschrift"/>
      <family val="2"/>
    </font>
    <font>
      <b/>
      <sz val="14"/>
      <name val="Bahnschrift"/>
      <family val="2"/>
    </font>
    <font>
      <u/>
      <sz val="18"/>
      <color indexed="12"/>
      <name val="Calibri"/>
      <family val="2"/>
    </font>
    <font>
      <u/>
      <sz val="14"/>
      <color theme="0"/>
      <name val="Bahnschrift"/>
      <family val="2"/>
    </font>
    <font>
      <sz val="14"/>
      <name val="Bahnschrift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Calibri"/>
      <family val="2"/>
    </font>
    <font>
      <b/>
      <sz val="14"/>
      <color rgb="FFFF0000"/>
      <name val="Bahnschrift"/>
      <family val="2"/>
    </font>
    <font>
      <b/>
      <sz val="13"/>
      <color theme="0"/>
      <name val="Bahnschrift"/>
      <family val="2"/>
    </font>
    <font>
      <b/>
      <sz val="14"/>
      <name val="Arial"/>
      <family val="2"/>
    </font>
    <font>
      <b/>
      <sz val="20"/>
      <name val="Bahnschrift"/>
      <family val="2"/>
    </font>
    <font>
      <sz val="13"/>
      <color theme="0"/>
      <name val="Arial"/>
      <family val="2"/>
    </font>
    <font>
      <b/>
      <sz val="22"/>
      <color theme="0"/>
      <name val="Bahnschrift"/>
      <family val="2"/>
    </font>
    <font>
      <sz val="22"/>
      <color theme="0"/>
      <name val="Bahnschrift"/>
      <family val="2"/>
    </font>
    <font>
      <sz val="14"/>
      <color rgb="FF2A2A2A"/>
      <name val="Arial"/>
      <family val="2"/>
    </font>
    <font>
      <b/>
      <u/>
      <sz val="14"/>
      <color rgb="FFFF0000"/>
      <name val="Bahnschrift"/>
      <family val="2"/>
    </font>
    <font>
      <b/>
      <i/>
      <u/>
      <sz val="14"/>
      <color rgb="FFFF0000"/>
      <name val="Bahnschrift"/>
      <family val="2"/>
    </font>
    <font>
      <b/>
      <sz val="20"/>
      <color theme="1"/>
      <name val="Bahnschrift"/>
      <family val="2"/>
    </font>
    <font>
      <b/>
      <sz val="18"/>
      <color theme="1"/>
      <name val="Bahnschrift"/>
      <family val="2"/>
    </font>
    <font>
      <b/>
      <sz val="13"/>
      <color rgb="FFFF0000"/>
      <name val="Bahnschrift"/>
      <family val="2"/>
    </font>
  </fonts>
  <fills count="26">
    <fill>
      <patternFill patternType="none"/>
    </fill>
    <fill>
      <patternFill patternType="gray125"/>
    </fill>
    <fill>
      <patternFill patternType="solid">
        <fgColor rgb="FFFF6600"/>
        <bgColor indexed="26"/>
      </patternFill>
    </fill>
    <fill>
      <patternFill patternType="solid">
        <fgColor rgb="FFFF66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52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rgb="FFF79646"/>
        <bgColor indexed="22"/>
      </patternFill>
    </fill>
    <fill>
      <patternFill patternType="solid">
        <fgColor rgb="FFF79646"/>
        <bgColor indexed="26"/>
      </patternFill>
    </fill>
    <fill>
      <patternFill patternType="solid">
        <fgColor theme="2" tint="-9.9978637043366805E-2"/>
        <bgColor indexed="22"/>
      </patternFill>
    </fill>
    <fill>
      <patternFill patternType="solid">
        <fgColor rgb="FFFF6600"/>
        <b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52"/>
      </patternFill>
    </fill>
    <fill>
      <patternFill patternType="solid">
        <fgColor rgb="FFF79646"/>
        <bgColor indexed="52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4ED2"/>
        <bgColor indexed="64"/>
      </patternFill>
    </fill>
    <fill>
      <patternFill patternType="solid">
        <fgColor rgb="FFB64ED2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26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Protection="0">
      <alignment horizontal="left" vertical="top"/>
    </xf>
    <xf numFmtId="0" fontId="17" fillId="0" borderId="0" applyNumberFormat="0" applyFill="0" applyBorder="0" applyAlignment="0" applyProtection="0"/>
    <xf numFmtId="0" fontId="16" fillId="0" borderId="0"/>
    <xf numFmtId="0" fontId="18" fillId="0" borderId="0" applyNumberFormat="0" applyFill="0" applyBorder="0" applyProtection="0">
      <alignment horizontal="left" vertical="top"/>
    </xf>
  </cellStyleXfs>
  <cellXfs count="362">
    <xf numFmtId="0" fontId="0" fillId="0" borderId="0" xfId="0"/>
    <xf numFmtId="0" fontId="9" fillId="4" borderId="2" xfId="0" applyFont="1" applyFill="1" applyBorder="1" applyAlignment="1">
      <alignment horizontal="left" vertical="top" wrapText="1"/>
    </xf>
    <xf numFmtId="0" fontId="12" fillId="3" borderId="2" xfId="2" applyFont="1" applyFill="1" applyBorder="1" applyAlignment="1">
      <alignment horizontal="center" vertical="top" wrapText="1"/>
    </xf>
    <xf numFmtId="0" fontId="12" fillId="3" borderId="2" xfId="2" applyNumberFormat="1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wrapText="1"/>
    </xf>
    <xf numFmtId="0" fontId="9" fillId="4" borderId="2" xfId="0" applyFont="1" applyFill="1" applyBorder="1" applyAlignment="1">
      <alignment vertical="top" wrapText="1"/>
    </xf>
    <xf numFmtId="0" fontId="9" fillId="9" borderId="2" xfId="0" applyFont="1" applyFill="1" applyBorder="1" applyAlignment="1">
      <alignment wrapText="1"/>
    </xf>
    <xf numFmtId="5" fontId="9" fillId="4" borderId="2" xfId="1" applyNumberFormat="1" applyFont="1" applyFill="1" applyBorder="1" applyAlignment="1" applyProtection="1">
      <alignment horizontal="center"/>
    </xf>
    <xf numFmtId="0" fontId="9" fillId="8" borderId="2" xfId="0" applyFont="1" applyFill="1" applyBorder="1" applyAlignment="1">
      <alignment wrapText="1"/>
    </xf>
    <xf numFmtId="0" fontId="12" fillId="2" borderId="2" xfId="2" applyFont="1" applyFill="1" applyBorder="1" applyAlignment="1">
      <alignment horizontal="center" vertical="top" wrapText="1"/>
    </xf>
    <xf numFmtId="0" fontId="9" fillId="4" borderId="2" xfId="3" applyFont="1" applyFill="1" applyBorder="1" applyAlignment="1" applyProtection="1">
      <alignment vertical="center"/>
      <protection locked="0"/>
    </xf>
    <xf numFmtId="0" fontId="12" fillId="3" borderId="2" xfId="2" applyNumberFormat="1" applyFont="1" applyFill="1" applyBorder="1" applyAlignment="1" applyProtection="1">
      <alignment horizontal="center" vertical="center"/>
      <protection locked="0"/>
    </xf>
    <xf numFmtId="0" fontId="4" fillId="3" borderId="2" xfId="2" applyNumberFormat="1" applyFont="1" applyFill="1" applyBorder="1" applyAlignment="1">
      <alignment horizontal="center" vertical="top" wrapText="1"/>
    </xf>
    <xf numFmtId="0" fontId="12" fillId="3" borderId="2" xfId="2" applyFont="1" applyFill="1" applyBorder="1" applyAlignment="1">
      <alignment horizontal="center"/>
    </xf>
    <xf numFmtId="0" fontId="12" fillId="3" borderId="2" xfId="2" applyFont="1" applyFill="1" applyBorder="1" applyAlignment="1">
      <alignment horizontal="center" wrapText="1"/>
    </xf>
    <xf numFmtId="0" fontId="12" fillId="2" borderId="2" xfId="2" applyFont="1" applyFill="1" applyBorder="1" applyAlignment="1">
      <alignment horizontal="center" wrapText="1"/>
    </xf>
    <xf numFmtId="0" fontId="9" fillId="4" borderId="2" xfId="0" applyFont="1" applyFill="1" applyBorder="1" applyAlignment="1">
      <alignment vertical="center"/>
    </xf>
    <xf numFmtId="0" fontId="12" fillId="3" borderId="2" xfId="2" applyFont="1" applyFill="1" applyBorder="1" applyAlignment="1">
      <alignment horizontal="center" vertical="center"/>
    </xf>
    <xf numFmtId="0" fontId="9" fillId="4" borderId="2" xfId="4" applyFont="1" applyFill="1" applyBorder="1" applyAlignment="1">
      <alignment wrapText="1"/>
    </xf>
    <xf numFmtId="0" fontId="9" fillId="14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2" fillId="3" borderId="2" xfId="2" applyFont="1" applyFill="1" applyBorder="1" applyAlignment="1" applyProtection="1">
      <alignment horizontal="center" vertical="center"/>
      <protection locked="0"/>
    </xf>
    <xf numFmtId="0" fontId="9" fillId="9" borderId="2" xfId="0" applyFont="1" applyFill="1" applyBorder="1" applyAlignment="1">
      <alignment vertical="top" wrapText="1"/>
    </xf>
    <xf numFmtId="0" fontId="9" fillId="9" borderId="2" xfId="5" applyNumberFormat="1" applyFont="1" applyFill="1" applyBorder="1" applyAlignment="1" applyProtection="1">
      <alignment vertical="top"/>
    </xf>
    <xf numFmtId="0" fontId="12" fillId="11" borderId="2" xfId="2" applyFont="1" applyFill="1" applyBorder="1" applyAlignment="1">
      <alignment horizontal="center" wrapText="1"/>
    </xf>
    <xf numFmtId="0" fontId="7" fillId="4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0" xfId="0" applyFont="1"/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23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5" fontId="24" fillId="0" borderId="0" xfId="0" applyNumberFormat="1" applyFont="1" applyAlignment="1">
      <alignment horizontal="center"/>
    </xf>
    <xf numFmtId="5" fontId="20" fillId="0" borderId="0" xfId="0" applyNumberFormat="1" applyFont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0" fillId="0" borderId="5" xfId="0" applyBorder="1" applyAlignment="1">
      <alignment wrapText="1"/>
    </xf>
    <xf numFmtId="165" fontId="22" fillId="17" borderId="7" xfId="0" applyNumberFormat="1" applyFont="1" applyFill="1" applyBorder="1" applyAlignment="1">
      <alignment horizontal="center"/>
    </xf>
    <xf numFmtId="0" fontId="2" fillId="16" borderId="10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15" borderId="13" xfId="0" applyFont="1" applyFill="1" applyBorder="1" applyAlignment="1">
      <alignment horizontal="center" vertical="center" wrapText="1"/>
    </xf>
    <xf numFmtId="165" fontId="7" fillId="4" borderId="14" xfId="0" applyNumberFormat="1" applyFont="1" applyFill="1" applyBorder="1" applyAlignment="1">
      <alignment horizontal="center" vertical="center" wrapText="1"/>
    </xf>
    <xf numFmtId="0" fontId="13" fillId="3" borderId="13" xfId="2" applyNumberFormat="1" applyFont="1" applyFill="1" applyBorder="1" applyAlignment="1">
      <alignment horizontal="center" vertical="top" wrapText="1"/>
    </xf>
    <xf numFmtId="165" fontId="9" fillId="4" borderId="14" xfId="0" applyNumberFormat="1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165" fontId="9" fillId="4" borderId="14" xfId="0" applyNumberFormat="1" applyFont="1" applyFill="1" applyBorder="1" applyAlignment="1">
      <alignment horizontal="center" wrapText="1"/>
    </xf>
    <xf numFmtId="165" fontId="9" fillId="4" borderId="14" xfId="0" applyNumberFormat="1" applyFont="1" applyFill="1" applyBorder="1" applyAlignment="1">
      <alignment horizontal="center"/>
    </xf>
    <xf numFmtId="0" fontId="13" fillId="3" borderId="13" xfId="2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top" wrapText="1"/>
    </xf>
    <xf numFmtId="0" fontId="2" fillId="3" borderId="13" xfId="3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wrapText="1"/>
    </xf>
    <xf numFmtId="5" fontId="9" fillId="4" borderId="17" xfId="1" applyNumberFormat="1" applyFont="1" applyFill="1" applyBorder="1" applyAlignment="1" applyProtection="1">
      <alignment horizontal="center" vertical="top" wrapText="1"/>
    </xf>
    <xf numFmtId="5" fontId="9" fillId="4" borderId="17" xfId="1" applyNumberFormat="1" applyFont="1" applyFill="1" applyBorder="1" applyAlignment="1" applyProtection="1">
      <alignment horizontal="center"/>
    </xf>
    <xf numFmtId="165" fontId="9" fillId="4" borderId="18" xfId="0" applyNumberFormat="1" applyFont="1" applyFill="1" applyBorder="1" applyAlignment="1">
      <alignment horizontal="center"/>
    </xf>
    <xf numFmtId="0" fontId="13" fillId="3" borderId="23" xfId="2" applyNumberFormat="1" applyFont="1" applyFill="1" applyBorder="1" applyAlignment="1">
      <alignment horizontal="center" vertical="top" wrapText="1"/>
    </xf>
    <xf numFmtId="0" fontId="9" fillId="4" borderId="24" xfId="0" applyFont="1" applyFill="1" applyBorder="1" applyAlignment="1">
      <alignment wrapText="1"/>
    </xf>
    <xf numFmtId="0" fontId="12" fillId="3" borderId="24" xfId="2" applyNumberFormat="1" applyFont="1" applyFill="1" applyBorder="1" applyAlignment="1">
      <alignment horizontal="center" vertical="top" wrapText="1"/>
    </xf>
    <xf numFmtId="5" fontId="9" fillId="4" borderId="24" xfId="1" applyNumberFormat="1" applyFont="1" applyFill="1" applyBorder="1" applyAlignment="1" applyProtection="1">
      <alignment horizontal="center"/>
    </xf>
    <xf numFmtId="165" fontId="9" fillId="4" borderId="25" xfId="0" applyNumberFormat="1" applyFont="1" applyFill="1" applyBorder="1" applyAlignment="1">
      <alignment horizontal="center"/>
    </xf>
    <xf numFmtId="0" fontId="13" fillId="3" borderId="19" xfId="2" applyNumberFormat="1" applyFont="1" applyFill="1" applyBorder="1" applyAlignment="1">
      <alignment horizontal="center" vertical="top" wrapText="1"/>
    </xf>
    <xf numFmtId="0" fontId="9" fillId="9" borderId="17" xfId="0" applyFont="1" applyFill="1" applyBorder="1" applyAlignment="1">
      <alignment wrapText="1"/>
    </xf>
    <xf numFmtId="0" fontId="12" fillId="3" borderId="17" xfId="2" applyNumberFormat="1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wrapText="1"/>
    </xf>
    <xf numFmtId="5" fontId="9" fillId="4" borderId="17" xfId="1" applyNumberFormat="1" applyFont="1" applyFill="1" applyBorder="1" applyAlignment="1" applyProtection="1">
      <alignment horizontal="center" wrapText="1"/>
    </xf>
    <xf numFmtId="0" fontId="9" fillId="9" borderId="24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9" fillId="9" borderId="24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 vertical="top" wrapText="1"/>
    </xf>
    <xf numFmtId="0" fontId="12" fillId="3" borderId="17" xfId="2" applyFont="1" applyFill="1" applyBorder="1" applyAlignment="1">
      <alignment horizontal="center" wrapText="1"/>
    </xf>
    <xf numFmtId="0" fontId="12" fillId="3" borderId="24" xfId="2" applyFont="1" applyFill="1" applyBorder="1" applyAlignment="1">
      <alignment horizontal="center" wrapText="1"/>
    </xf>
    <xf numFmtId="0" fontId="9" fillId="4" borderId="24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2" fillId="2" borderId="17" xfId="2" applyFont="1" applyFill="1" applyBorder="1" applyAlignment="1">
      <alignment horizontal="center" wrapText="1"/>
    </xf>
    <xf numFmtId="0" fontId="4" fillId="3" borderId="24" xfId="2" applyNumberFormat="1" applyFont="1" applyFill="1" applyBorder="1" applyAlignment="1">
      <alignment horizontal="center" vertical="top" wrapText="1"/>
    </xf>
    <xf numFmtId="0" fontId="9" fillId="8" borderId="24" xfId="0" applyFont="1" applyFill="1" applyBorder="1" applyAlignment="1">
      <alignment wrapText="1"/>
    </xf>
    <xf numFmtId="0" fontId="12" fillId="11" borderId="24" xfId="2" applyFont="1" applyFill="1" applyBorder="1" applyAlignment="1">
      <alignment horizontal="center" wrapText="1"/>
    </xf>
    <xf numFmtId="0" fontId="9" fillId="4" borderId="17" xfId="0" applyFont="1" applyFill="1" applyBorder="1" applyAlignment="1">
      <alignment vertical="center"/>
    </xf>
    <xf numFmtId="0" fontId="13" fillId="3" borderId="23" xfId="0" applyFont="1" applyFill="1" applyBorder="1" applyAlignment="1">
      <alignment horizontal="center" vertical="top" wrapText="1"/>
    </xf>
    <xf numFmtId="0" fontId="9" fillId="4" borderId="24" xfId="3" applyFont="1" applyFill="1" applyBorder="1" applyAlignment="1" applyProtection="1">
      <alignment vertical="center"/>
      <protection locked="0"/>
    </xf>
    <xf numFmtId="0" fontId="12" fillId="2" borderId="24" xfId="2" applyFont="1" applyFill="1" applyBorder="1" applyAlignment="1">
      <alignment horizontal="center" vertical="top" wrapText="1"/>
    </xf>
    <xf numFmtId="0" fontId="13" fillId="3" borderId="28" xfId="2" applyNumberFormat="1" applyFont="1" applyFill="1" applyBorder="1" applyAlignment="1">
      <alignment horizontal="center" vertical="top" wrapText="1"/>
    </xf>
    <xf numFmtId="0" fontId="9" fillId="4" borderId="29" xfId="0" applyFont="1" applyFill="1" applyBorder="1" applyAlignment="1">
      <alignment wrapText="1"/>
    </xf>
    <xf numFmtId="0" fontId="12" fillId="3" borderId="29" xfId="2" applyNumberFormat="1" applyFont="1" applyFill="1" applyBorder="1" applyAlignment="1">
      <alignment horizontal="center" vertical="top" wrapText="1"/>
    </xf>
    <xf numFmtId="5" fontId="9" fillId="4" borderId="29" xfId="1" applyNumberFormat="1" applyFont="1" applyFill="1" applyBorder="1" applyAlignment="1" applyProtection="1">
      <alignment horizontal="center" vertical="top" wrapText="1"/>
    </xf>
    <xf numFmtId="5" fontId="9" fillId="4" borderId="29" xfId="1" applyNumberFormat="1" applyFont="1" applyFill="1" applyBorder="1" applyAlignment="1" applyProtection="1">
      <alignment horizontal="center"/>
    </xf>
    <xf numFmtId="165" fontId="9" fillId="4" borderId="30" xfId="0" applyNumberFormat="1" applyFont="1" applyFill="1" applyBorder="1" applyAlignment="1">
      <alignment horizontal="center"/>
    </xf>
    <xf numFmtId="165" fontId="9" fillId="4" borderId="25" xfId="0" applyNumberFormat="1" applyFont="1" applyFill="1" applyBorder="1" applyAlignment="1">
      <alignment horizontal="center" wrapText="1"/>
    </xf>
    <xf numFmtId="0" fontId="10" fillId="4" borderId="24" xfId="0" applyFont="1" applyFill="1" applyBorder="1" applyAlignment="1">
      <alignment wrapText="1"/>
    </xf>
    <xf numFmtId="0" fontId="9" fillId="4" borderId="17" xfId="0" applyFont="1" applyFill="1" applyBorder="1" applyAlignment="1">
      <alignment vertical="top" wrapText="1"/>
    </xf>
    <xf numFmtId="165" fontId="9" fillId="4" borderId="18" xfId="0" applyNumberFormat="1" applyFont="1" applyFill="1" applyBorder="1" applyAlignment="1">
      <alignment horizontal="center" wrapText="1"/>
    </xf>
    <xf numFmtId="0" fontId="15" fillId="3" borderId="31" xfId="0" applyFont="1" applyFill="1" applyBorder="1" applyAlignment="1">
      <alignment vertical="top" wrapText="1"/>
    </xf>
    <xf numFmtId="0" fontId="9" fillId="4" borderId="24" xfId="0" applyFont="1" applyFill="1" applyBorder="1" applyAlignment="1">
      <alignment vertical="center" wrapText="1"/>
    </xf>
    <xf numFmtId="5" fontId="10" fillId="4" borderId="17" xfId="1" applyNumberFormat="1" applyFont="1" applyFill="1" applyBorder="1" applyAlignment="1" applyProtection="1">
      <alignment horizontal="center" wrapText="1"/>
    </xf>
    <xf numFmtId="5" fontId="9" fillId="4" borderId="17" xfId="1" applyNumberFormat="1" applyFont="1" applyFill="1" applyBorder="1" applyAlignment="1" applyProtection="1">
      <alignment horizontal="center" vertical="center" wrapText="1"/>
    </xf>
    <xf numFmtId="5" fontId="10" fillId="4" borderId="17" xfId="1" applyNumberFormat="1" applyFont="1" applyFill="1" applyBorder="1" applyAlignment="1" applyProtection="1">
      <alignment horizontal="center" vertical="center" wrapText="1"/>
    </xf>
    <xf numFmtId="5" fontId="9" fillId="3" borderId="24" xfId="0" applyNumberFormat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left" vertical="top" wrapText="1"/>
    </xf>
    <xf numFmtId="0" fontId="12" fillId="3" borderId="17" xfId="2" applyFont="1" applyFill="1" applyBorder="1" applyAlignment="1">
      <alignment horizontal="center" vertical="top" wrapText="1"/>
    </xf>
    <xf numFmtId="165" fontId="9" fillId="4" borderId="18" xfId="0" applyNumberFormat="1" applyFont="1" applyFill="1" applyBorder="1" applyAlignment="1">
      <alignment horizontal="center" vertical="top" wrapText="1"/>
    </xf>
    <xf numFmtId="0" fontId="10" fillId="3" borderId="35" xfId="0" applyFont="1" applyFill="1" applyBorder="1" applyAlignment="1">
      <alignment horizontal="center" vertical="center"/>
    </xf>
    <xf numFmtId="5" fontId="9" fillId="3" borderId="22" xfId="0" applyNumberFormat="1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/>
    </xf>
    <xf numFmtId="165" fontId="9" fillId="3" borderId="37" xfId="0" applyNumberFormat="1" applyFont="1" applyFill="1" applyBorder="1" applyAlignment="1">
      <alignment horizontal="center" vertical="center" wrapText="1"/>
    </xf>
    <xf numFmtId="165" fontId="9" fillId="3" borderId="38" xfId="0" applyNumberFormat="1" applyFont="1" applyFill="1" applyBorder="1" applyAlignment="1">
      <alignment horizontal="center" vertical="center" wrapText="1"/>
    </xf>
    <xf numFmtId="165" fontId="9" fillId="4" borderId="39" xfId="0" applyNumberFormat="1" applyFont="1" applyFill="1" applyBorder="1" applyAlignment="1">
      <alignment horizontal="center" wrapText="1"/>
    </xf>
    <xf numFmtId="165" fontId="9" fillId="4" borderId="4" xfId="0" applyNumberFormat="1" applyFont="1" applyFill="1" applyBorder="1" applyAlignment="1">
      <alignment horizontal="center" wrapText="1"/>
    </xf>
    <xf numFmtId="165" fontId="9" fillId="4" borderId="36" xfId="0" applyNumberFormat="1" applyFont="1" applyFill="1" applyBorder="1" applyAlignment="1">
      <alignment horizontal="center" wrapText="1"/>
    </xf>
    <xf numFmtId="165" fontId="9" fillId="4" borderId="39" xfId="0" applyNumberFormat="1" applyFont="1" applyFill="1" applyBorder="1" applyAlignment="1">
      <alignment horizontal="center" vertical="top" wrapText="1"/>
    </xf>
    <xf numFmtId="165" fontId="9" fillId="4" borderId="4" xfId="0" applyNumberFormat="1" applyFont="1" applyFill="1" applyBorder="1" applyAlignment="1">
      <alignment horizontal="center" vertical="top" wrapText="1"/>
    </xf>
    <xf numFmtId="0" fontId="9" fillId="3" borderId="40" xfId="0" applyFont="1" applyFill="1" applyBorder="1" applyAlignment="1">
      <alignment horizontal="center" wrapText="1"/>
    </xf>
    <xf numFmtId="0" fontId="9" fillId="3" borderId="41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0" fontId="9" fillId="3" borderId="40" xfId="0" applyFont="1" applyFill="1" applyBorder="1" applyAlignment="1">
      <alignment horizontal="center" vertical="top" wrapText="1"/>
    </xf>
    <xf numFmtId="0" fontId="9" fillId="3" borderId="41" xfId="0" applyFont="1" applyFill="1" applyBorder="1" applyAlignment="1">
      <alignment horizontal="center" vertical="top" wrapText="1"/>
    </xf>
    <xf numFmtId="165" fontId="9" fillId="4" borderId="4" xfId="0" applyNumberFormat="1" applyFont="1" applyFill="1" applyBorder="1" applyAlignment="1">
      <alignment horizontal="center"/>
    </xf>
    <xf numFmtId="165" fontId="9" fillId="4" borderId="36" xfId="0" applyNumberFormat="1" applyFont="1" applyFill="1" applyBorder="1" applyAlignment="1">
      <alignment horizontal="center"/>
    </xf>
    <xf numFmtId="165" fontId="9" fillId="4" borderId="42" xfId="0" applyNumberFormat="1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165" fontId="9" fillId="4" borderId="39" xfId="0" applyNumberFormat="1" applyFont="1" applyFill="1" applyBorder="1" applyAlignment="1">
      <alignment horizontal="center"/>
    </xf>
    <xf numFmtId="0" fontId="9" fillId="8" borderId="17" xfId="0" applyFont="1" applyFill="1" applyBorder="1" applyAlignment="1">
      <alignment wrapText="1"/>
    </xf>
    <xf numFmtId="0" fontId="9" fillId="3" borderId="43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13" fillId="3" borderId="19" xfId="2" applyFont="1" applyFill="1" applyBorder="1" applyAlignment="1">
      <alignment horizontal="center"/>
    </xf>
    <xf numFmtId="0" fontId="12" fillId="3" borderId="17" xfId="2" applyFont="1" applyFill="1" applyBorder="1" applyAlignment="1">
      <alignment horizontal="center"/>
    </xf>
    <xf numFmtId="165" fontId="9" fillId="4" borderId="16" xfId="0" applyNumberFormat="1" applyFont="1" applyFill="1" applyBorder="1" applyAlignment="1">
      <alignment horizontal="center"/>
    </xf>
    <xf numFmtId="0" fontId="12" fillId="3" borderId="24" xfId="2" applyFont="1" applyFill="1" applyBorder="1" applyAlignment="1">
      <alignment horizontal="center"/>
    </xf>
    <xf numFmtId="165" fontId="9" fillId="4" borderId="2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top" wrapText="1"/>
    </xf>
    <xf numFmtId="0" fontId="9" fillId="9" borderId="20" xfId="0" applyFont="1" applyFill="1" applyBorder="1" applyAlignment="1">
      <alignment wrapText="1"/>
    </xf>
    <xf numFmtId="0" fontId="8" fillId="2" borderId="29" xfId="0" applyFont="1" applyFill="1" applyBorder="1" applyAlignment="1">
      <alignment horizontal="center" wrapText="1"/>
    </xf>
    <xf numFmtId="5" fontId="9" fillId="4" borderId="20" xfId="1" applyNumberFormat="1" applyFont="1" applyFill="1" applyBorder="1" applyAlignment="1" applyProtection="1">
      <alignment horizontal="center" vertical="top" wrapText="1"/>
    </xf>
    <xf numFmtId="5" fontId="9" fillId="4" borderId="45" xfId="1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4" borderId="17" xfId="4" applyFont="1" applyFill="1" applyBorder="1" applyAlignment="1">
      <alignment wrapText="1"/>
    </xf>
    <xf numFmtId="0" fontId="13" fillId="3" borderId="28" xfId="2" applyNumberFormat="1" applyFont="1" applyFill="1" applyBorder="1" applyAlignment="1">
      <alignment horizontal="center" vertical="top"/>
    </xf>
    <xf numFmtId="0" fontId="12" fillId="3" borderId="29" xfId="2" applyNumberFormat="1" applyFont="1" applyFill="1" applyBorder="1" applyAlignment="1">
      <alignment horizontal="center" vertical="top"/>
    </xf>
    <xf numFmtId="5" fontId="9" fillId="4" borderId="33" xfId="1" applyNumberFormat="1" applyFont="1" applyFill="1" applyBorder="1" applyAlignment="1" applyProtection="1">
      <alignment horizontal="center"/>
    </xf>
    <xf numFmtId="0" fontId="9" fillId="3" borderId="46" xfId="0" applyFont="1" applyFill="1" applyBorder="1" applyAlignment="1">
      <alignment horizontal="center"/>
    </xf>
    <xf numFmtId="165" fontId="9" fillId="4" borderId="32" xfId="0" applyNumberFormat="1" applyFont="1" applyFill="1" applyBorder="1" applyAlignment="1">
      <alignment horizontal="center"/>
    </xf>
    <xf numFmtId="165" fontId="9" fillId="4" borderId="34" xfId="0" applyNumberFormat="1" applyFont="1" applyFill="1" applyBorder="1" applyAlignment="1">
      <alignment horizontal="center"/>
    </xf>
    <xf numFmtId="0" fontId="9" fillId="14" borderId="17" xfId="0" applyFont="1" applyFill="1" applyBorder="1" applyAlignment="1">
      <alignment vertical="center"/>
    </xf>
    <xf numFmtId="0" fontId="9" fillId="14" borderId="24" xfId="0" applyFont="1" applyFill="1" applyBorder="1" applyAlignment="1">
      <alignment vertical="center"/>
    </xf>
    <xf numFmtId="0" fontId="13" fillId="3" borderId="19" xfId="0" applyFont="1" applyFill="1" applyBorder="1" applyAlignment="1">
      <alignment horizontal="center" vertical="top" wrapText="1"/>
    </xf>
    <xf numFmtId="0" fontId="12" fillId="3" borderId="17" xfId="2" applyFont="1" applyFill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9" fillId="9" borderId="17" xfId="5" applyNumberFormat="1" applyFont="1" applyFill="1" applyBorder="1" applyAlignment="1" applyProtection="1">
      <alignment vertical="top"/>
    </xf>
    <xf numFmtId="165" fontId="9" fillId="4" borderId="47" xfId="0" applyNumberFormat="1" applyFont="1" applyFill="1" applyBorder="1" applyAlignment="1">
      <alignment horizontal="center"/>
    </xf>
    <xf numFmtId="0" fontId="2" fillId="3" borderId="19" xfId="3" applyNumberFormat="1" applyFont="1" applyFill="1" applyBorder="1" applyAlignment="1" applyProtection="1">
      <alignment horizontal="center" vertical="center"/>
      <protection locked="0"/>
    </xf>
    <xf numFmtId="165" fontId="9" fillId="4" borderId="19" xfId="0" applyNumberFormat="1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 wrapText="1"/>
    </xf>
    <xf numFmtId="0" fontId="12" fillId="4" borderId="2" xfId="2" applyFont="1" applyFill="1" applyBorder="1" applyAlignment="1">
      <alignment horizont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5" fontId="9" fillId="3" borderId="8" xfId="0" applyNumberFormat="1" applyFont="1" applyFill="1" applyBorder="1" applyAlignment="1">
      <alignment horizontal="center" vertical="center" wrapText="1"/>
    </xf>
    <xf numFmtId="5" fontId="9" fillId="3" borderId="29" xfId="0" applyNumberFormat="1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/>
    </xf>
    <xf numFmtId="165" fontId="9" fillId="3" borderId="50" xfId="0" applyNumberFormat="1" applyFont="1" applyFill="1" applyBorder="1" applyAlignment="1">
      <alignment horizontal="center" vertical="center" wrapText="1"/>
    </xf>
    <xf numFmtId="165" fontId="9" fillId="3" borderId="51" xfId="0" applyNumberFormat="1" applyFont="1" applyFill="1" applyBorder="1" applyAlignment="1">
      <alignment horizontal="center" vertical="center" wrapText="1"/>
    </xf>
    <xf numFmtId="5" fontId="9" fillId="4" borderId="30" xfId="1" applyNumberFormat="1" applyFont="1" applyFill="1" applyBorder="1" applyAlignment="1" applyProtection="1">
      <alignment horizontal="center"/>
    </xf>
    <xf numFmtId="5" fontId="9" fillId="4" borderId="12" xfId="1" applyNumberFormat="1" applyFont="1" applyFill="1" applyBorder="1" applyAlignment="1" applyProtection="1">
      <alignment horizontal="center"/>
    </xf>
    <xf numFmtId="0" fontId="10" fillId="4" borderId="17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4" borderId="29" xfId="0" applyFont="1" applyFill="1" applyBorder="1"/>
    <xf numFmtId="2" fontId="9" fillId="4" borderId="17" xfId="0" applyNumberFormat="1" applyFont="1" applyFill="1" applyBorder="1" applyAlignment="1">
      <alignment vertical="top" wrapText="1"/>
    </xf>
    <xf numFmtId="0" fontId="9" fillId="4" borderId="24" xfId="5" applyNumberFormat="1" applyFont="1" applyFill="1" applyBorder="1" applyAlignment="1" applyProtection="1">
      <alignment vertical="top"/>
    </xf>
    <xf numFmtId="0" fontId="9" fillId="4" borderId="24" xfId="0" applyFont="1" applyFill="1" applyBorder="1" applyAlignment="1">
      <alignment vertical="top" wrapText="1"/>
    </xf>
    <xf numFmtId="0" fontId="9" fillId="9" borderId="2" xfId="0" applyFont="1" applyFill="1" applyBorder="1" applyAlignment="1">
      <alignment vertical="center"/>
    </xf>
    <xf numFmtId="0" fontId="9" fillId="9" borderId="2" xfId="0" applyFont="1" applyFill="1" applyBorder="1"/>
    <xf numFmtId="0" fontId="9" fillId="9" borderId="24" xfId="0" applyFont="1" applyFill="1" applyBorder="1"/>
    <xf numFmtId="0" fontId="26" fillId="0" borderId="0" xfId="0" applyFont="1"/>
    <xf numFmtId="165" fontId="0" fillId="0" borderId="0" xfId="0" applyNumberFormat="1" applyAlignment="1">
      <alignment wrapText="1"/>
    </xf>
    <xf numFmtId="5" fontId="6" fillId="0" borderId="0" xfId="0" applyNumberFormat="1" applyFont="1"/>
    <xf numFmtId="0" fontId="22" fillId="18" borderId="0" xfId="0" applyFont="1" applyFill="1" applyAlignment="1">
      <alignment horizontal="center" vertical="center"/>
    </xf>
    <xf numFmtId="165" fontId="22" fillId="18" borderId="0" xfId="0" applyNumberFormat="1" applyFont="1" applyFill="1" applyAlignment="1">
      <alignment horizontal="center"/>
    </xf>
    <xf numFmtId="165" fontId="22" fillId="5" borderId="22" xfId="0" applyNumberFormat="1" applyFont="1" applyFill="1" applyBorder="1" applyAlignment="1">
      <alignment horizontal="center"/>
    </xf>
    <xf numFmtId="0" fontId="12" fillId="4" borderId="2" xfId="2" applyFont="1" applyFill="1" applyBorder="1" applyAlignment="1">
      <alignment horizontal="center"/>
    </xf>
    <xf numFmtId="0" fontId="9" fillId="19" borderId="2" xfId="0" applyFont="1" applyFill="1" applyBorder="1" applyAlignment="1">
      <alignment vertical="top" wrapText="1"/>
    </xf>
    <xf numFmtId="2" fontId="9" fillId="19" borderId="17" xfId="0" applyNumberFormat="1" applyFont="1" applyFill="1" applyBorder="1" applyAlignment="1">
      <alignment vertical="top" wrapText="1"/>
    </xf>
    <xf numFmtId="2" fontId="9" fillId="19" borderId="2" xfId="0" applyNumberFormat="1" applyFont="1" applyFill="1" applyBorder="1" applyAlignment="1">
      <alignment vertical="top" wrapText="1"/>
    </xf>
    <xf numFmtId="0" fontId="9" fillId="19" borderId="2" xfId="0" applyFont="1" applyFill="1" applyBorder="1" applyAlignment="1">
      <alignment wrapText="1"/>
    </xf>
    <xf numFmtId="0" fontId="12" fillId="19" borderId="2" xfId="2" applyFont="1" applyFill="1" applyBorder="1" applyAlignment="1">
      <alignment horizontal="center" wrapText="1"/>
    </xf>
    <xf numFmtId="5" fontId="9" fillId="19" borderId="17" xfId="1" applyNumberFormat="1" applyFont="1" applyFill="1" applyBorder="1" applyAlignment="1" applyProtection="1">
      <alignment horizontal="center" vertical="top" wrapText="1"/>
    </xf>
    <xf numFmtId="5" fontId="9" fillId="19" borderId="17" xfId="1" applyNumberFormat="1" applyFont="1" applyFill="1" applyBorder="1" applyAlignment="1" applyProtection="1">
      <alignment horizontal="center"/>
    </xf>
    <xf numFmtId="0" fontId="9" fillId="20" borderId="2" xfId="0" applyFont="1" applyFill="1" applyBorder="1" applyAlignment="1">
      <alignment vertical="top" wrapText="1"/>
    </xf>
    <xf numFmtId="0" fontId="12" fillId="19" borderId="2" xfId="2" applyNumberFormat="1" applyFont="1" applyFill="1" applyBorder="1" applyAlignment="1">
      <alignment horizontal="center" vertical="top" wrapText="1"/>
    </xf>
    <xf numFmtId="5" fontId="9" fillId="19" borderId="17" xfId="1" applyNumberFormat="1" applyFont="1" applyFill="1" applyBorder="1" applyAlignment="1" applyProtection="1">
      <alignment horizontal="center" vertical="center" wrapText="1"/>
    </xf>
    <xf numFmtId="5" fontId="9" fillId="19" borderId="17" xfId="1" applyNumberFormat="1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>
      <alignment horizontal="center" vertical="top" wrapText="1"/>
    </xf>
    <xf numFmtId="165" fontId="29" fillId="21" borderId="7" xfId="0" applyNumberFormat="1" applyFont="1" applyFill="1" applyBorder="1" applyAlignment="1">
      <alignment horizontal="center"/>
    </xf>
    <xf numFmtId="0" fontId="9" fillId="22" borderId="2" xfId="0" applyFont="1" applyFill="1" applyBorder="1" applyAlignment="1">
      <alignment wrapText="1"/>
    </xf>
    <xf numFmtId="0" fontId="9" fillId="23" borderId="38" xfId="0" applyFont="1" applyFill="1" applyBorder="1" applyAlignment="1">
      <alignment horizontal="center"/>
    </xf>
    <xf numFmtId="0" fontId="9" fillId="24" borderId="24" xfId="0" applyFont="1" applyFill="1" applyBorder="1" applyAlignment="1">
      <alignment wrapText="1"/>
    </xf>
    <xf numFmtId="0" fontId="12" fillId="24" borderId="24" xfId="2" applyNumberFormat="1" applyFont="1" applyFill="1" applyBorder="1" applyAlignment="1">
      <alignment horizontal="center" vertical="top" wrapText="1"/>
    </xf>
    <xf numFmtId="5" fontId="9" fillId="24" borderId="2" xfId="1" applyNumberFormat="1" applyFont="1" applyFill="1" applyBorder="1" applyAlignment="1" applyProtection="1">
      <alignment horizontal="center" vertical="top" wrapText="1"/>
    </xf>
    <xf numFmtId="5" fontId="9" fillId="24" borderId="2" xfId="1" applyNumberFormat="1" applyFont="1" applyFill="1" applyBorder="1" applyAlignment="1" applyProtection="1">
      <alignment horizontal="center"/>
    </xf>
    <xf numFmtId="0" fontId="9" fillId="24" borderId="2" xfId="0" applyFont="1" applyFill="1" applyBorder="1" applyAlignment="1">
      <alignment wrapText="1"/>
    </xf>
    <xf numFmtId="0" fontId="12" fillId="24" borderId="2" xfId="2" applyNumberFormat="1" applyFont="1" applyFill="1" applyBorder="1" applyAlignment="1">
      <alignment horizontal="center" vertical="top" wrapText="1"/>
    </xf>
    <xf numFmtId="0" fontId="9" fillId="3" borderId="55" xfId="0" applyFont="1" applyFill="1" applyBorder="1" applyAlignment="1">
      <alignment horizontal="center"/>
    </xf>
    <xf numFmtId="0" fontId="15" fillId="7" borderId="28" xfId="0" applyFont="1" applyFill="1" applyBorder="1" applyAlignment="1">
      <alignment horizontal="center" vertical="top" wrapText="1"/>
    </xf>
    <xf numFmtId="5" fontId="9" fillId="4" borderId="2" xfId="1" applyNumberFormat="1" applyFont="1" applyFill="1" applyBorder="1" applyAlignment="1" applyProtection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59" xfId="2" applyNumberFormat="1" applyFont="1" applyFill="1" applyBorder="1" applyAlignment="1">
      <alignment horizontal="center" vertical="top" wrapText="1"/>
    </xf>
    <xf numFmtId="5" fontId="9" fillId="4" borderId="24" xfId="1" applyNumberFormat="1" applyFont="1" applyFill="1" applyBorder="1" applyAlignment="1" applyProtection="1">
      <alignment horizontal="center" vertical="top" wrapText="1"/>
    </xf>
    <xf numFmtId="0" fontId="9" fillId="3" borderId="24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top" wrapText="1"/>
    </xf>
    <xf numFmtId="165" fontId="9" fillId="4" borderId="0" xfId="0" applyNumberFormat="1" applyFont="1" applyFill="1" applyAlignment="1">
      <alignment horizontal="center"/>
    </xf>
    <xf numFmtId="0" fontId="2" fillId="2" borderId="59" xfId="0" applyFont="1" applyFill="1" applyBorder="1" applyAlignment="1">
      <alignment horizontal="center" vertical="top" wrapText="1"/>
    </xf>
    <xf numFmtId="165" fontId="9" fillId="4" borderId="2" xfId="0" applyNumberFormat="1" applyFont="1" applyFill="1" applyBorder="1" applyAlignment="1">
      <alignment horizontal="center"/>
    </xf>
    <xf numFmtId="0" fontId="12" fillId="9" borderId="17" xfId="2" applyFont="1" applyFill="1" applyBorder="1" applyAlignment="1">
      <alignment horizontal="center" vertical="top" wrapText="1"/>
    </xf>
    <xf numFmtId="0" fontId="12" fillId="9" borderId="2" xfId="2" applyFont="1" applyFill="1" applyBorder="1" applyAlignment="1">
      <alignment horizontal="center" vertical="top" wrapText="1"/>
    </xf>
    <xf numFmtId="0" fontId="4" fillId="4" borderId="24" xfId="2" applyNumberFormat="1" applyFont="1" applyFill="1" applyBorder="1" applyAlignment="1">
      <alignment horizontal="center" vertical="top" wrapText="1"/>
    </xf>
    <xf numFmtId="0" fontId="12" fillId="9" borderId="24" xfId="2" applyFont="1" applyFill="1" applyBorder="1" applyAlignment="1">
      <alignment horizontal="center" vertical="top" wrapText="1"/>
    </xf>
    <xf numFmtId="0" fontId="12" fillId="4" borderId="2" xfId="2" applyNumberFormat="1" applyFont="1" applyFill="1" applyBorder="1" applyAlignment="1">
      <alignment horizontal="center" vertical="top" wrapText="1"/>
    </xf>
    <xf numFmtId="0" fontId="12" fillId="4" borderId="17" xfId="2" applyNumberFormat="1" applyFont="1" applyFill="1" applyBorder="1" applyAlignment="1">
      <alignment horizontal="center" vertical="top" wrapText="1"/>
    </xf>
    <xf numFmtId="0" fontId="12" fillId="4" borderId="24" xfId="2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>
      <alignment horizontal="left" vertical="top" wrapText="1"/>
    </xf>
    <xf numFmtId="0" fontId="15" fillId="9" borderId="17" xfId="0" applyFont="1" applyFill="1" applyBorder="1" applyAlignment="1">
      <alignment horizontal="center" vertical="top" wrapText="1"/>
    </xf>
    <xf numFmtId="0" fontId="12" fillId="4" borderId="24" xfId="2" applyFont="1" applyFill="1" applyBorder="1" applyAlignment="1">
      <alignment horizontal="center" wrapText="1"/>
    </xf>
    <xf numFmtId="0" fontId="12" fillId="4" borderId="17" xfId="2" applyFont="1" applyFill="1" applyBorder="1" applyAlignment="1">
      <alignment horizontal="center" wrapText="1"/>
    </xf>
    <xf numFmtId="165" fontId="9" fillId="4" borderId="5" xfId="0" applyNumberFormat="1" applyFont="1" applyFill="1" applyBorder="1" applyAlignment="1">
      <alignment horizontal="center"/>
    </xf>
    <xf numFmtId="0" fontId="9" fillId="17" borderId="17" xfId="0" applyFont="1" applyFill="1" applyBorder="1" applyAlignment="1">
      <alignment wrapText="1"/>
    </xf>
    <xf numFmtId="0" fontId="9" fillId="17" borderId="2" xfId="0" applyFont="1" applyFill="1" applyBorder="1" applyAlignment="1">
      <alignment wrapText="1"/>
    </xf>
    <xf numFmtId="0" fontId="9" fillId="17" borderId="24" xfId="0" applyFont="1" applyFill="1" applyBorder="1" applyAlignment="1">
      <alignment wrapText="1"/>
    </xf>
    <xf numFmtId="0" fontId="9" fillId="17" borderId="17" xfId="0" applyFont="1" applyFill="1" applyBorder="1" applyAlignment="1">
      <alignment vertical="center"/>
    </xf>
    <xf numFmtId="0" fontId="9" fillId="17" borderId="2" xfId="0" applyFont="1" applyFill="1" applyBorder="1" applyAlignment="1">
      <alignment vertical="center"/>
    </xf>
    <xf numFmtId="0" fontId="9" fillId="17" borderId="24" xfId="0" applyFont="1" applyFill="1" applyBorder="1" applyAlignment="1">
      <alignment vertical="center"/>
    </xf>
    <xf numFmtId="0" fontId="2" fillId="3" borderId="28" xfId="3" applyNumberFormat="1" applyFont="1" applyFill="1" applyBorder="1" applyAlignment="1" applyProtection="1">
      <alignment horizontal="center" vertical="center"/>
      <protection locked="0"/>
    </xf>
    <xf numFmtId="0" fontId="12" fillId="2" borderId="29" xfId="2" applyFont="1" applyFill="1" applyBorder="1" applyAlignment="1">
      <alignment horizontal="center" wrapText="1"/>
    </xf>
    <xf numFmtId="0" fontId="9" fillId="25" borderId="17" xfId="0" applyFont="1" applyFill="1" applyBorder="1" applyAlignment="1">
      <alignment wrapText="1"/>
    </xf>
    <xf numFmtId="0" fontId="9" fillId="25" borderId="2" xfId="0" applyFont="1" applyFill="1" applyBorder="1" applyAlignment="1">
      <alignment wrapText="1"/>
    </xf>
    <xf numFmtId="0" fontId="12" fillId="17" borderId="2" xfId="2" applyFont="1" applyFill="1" applyBorder="1" applyAlignment="1">
      <alignment horizontal="center" wrapText="1"/>
    </xf>
    <xf numFmtId="5" fontId="9" fillId="17" borderId="17" xfId="1" applyNumberFormat="1" applyFont="1" applyFill="1" applyBorder="1" applyAlignment="1" applyProtection="1">
      <alignment horizontal="center" vertical="top" wrapText="1"/>
    </xf>
    <xf numFmtId="5" fontId="9" fillId="17" borderId="17" xfId="1" applyNumberFormat="1" applyFont="1" applyFill="1" applyBorder="1" applyAlignment="1" applyProtection="1">
      <alignment horizontal="center"/>
    </xf>
    <xf numFmtId="0" fontId="9" fillId="25" borderId="17" xfId="0" applyFont="1" applyFill="1" applyBorder="1"/>
    <xf numFmtId="0" fontId="9" fillId="25" borderId="2" xfId="0" applyFont="1" applyFill="1" applyBorder="1"/>
    <xf numFmtId="0" fontId="9" fillId="25" borderId="24" xfId="0" applyFont="1" applyFill="1" applyBorder="1"/>
    <xf numFmtId="165" fontId="31" fillId="0" borderId="0" xfId="0" applyNumberFormat="1" applyFont="1" applyAlignment="1">
      <alignment horizontal="center"/>
    </xf>
    <xf numFmtId="0" fontId="22" fillId="18" borderId="0" xfId="0" applyFont="1" applyFill="1" applyAlignment="1">
      <alignment horizontal="center" vertical="center"/>
    </xf>
    <xf numFmtId="0" fontId="15" fillId="7" borderId="56" xfId="0" applyFont="1" applyFill="1" applyBorder="1" applyAlignment="1">
      <alignment horizontal="center" vertical="top" wrapText="1"/>
    </xf>
    <xf numFmtId="0" fontId="15" fillId="7" borderId="57" xfId="0" applyFont="1" applyFill="1" applyBorder="1" applyAlignment="1">
      <alignment horizontal="center" vertical="top" wrapText="1"/>
    </xf>
    <xf numFmtId="0" fontId="15" fillId="7" borderId="65" xfId="0" applyFont="1" applyFill="1" applyBorder="1" applyAlignment="1">
      <alignment horizontal="center" vertical="top" wrapText="1"/>
    </xf>
    <xf numFmtId="0" fontId="15" fillId="7" borderId="66" xfId="0" applyFont="1" applyFill="1" applyBorder="1" applyAlignment="1">
      <alignment horizontal="center" vertical="top" wrapText="1"/>
    </xf>
    <xf numFmtId="0" fontId="15" fillId="7" borderId="26" xfId="0" applyFont="1" applyFill="1" applyBorder="1" applyAlignment="1">
      <alignment horizontal="center" vertical="top" wrapText="1"/>
    </xf>
    <xf numFmtId="0" fontId="15" fillId="7" borderId="27" xfId="0" applyFont="1" applyFill="1" applyBorder="1" applyAlignment="1">
      <alignment horizontal="center" vertical="top" wrapText="1"/>
    </xf>
    <xf numFmtId="0" fontId="15" fillId="7" borderId="7" xfId="0" applyFont="1" applyFill="1" applyBorder="1" applyAlignment="1">
      <alignment horizontal="center" vertical="top" wrapText="1"/>
    </xf>
    <xf numFmtId="0" fontId="14" fillId="6" borderId="26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6" borderId="56" xfId="0" applyFont="1" applyFill="1" applyBorder="1" applyAlignment="1">
      <alignment horizontal="center" vertical="center"/>
    </xf>
    <xf numFmtId="0" fontId="14" fillId="6" borderId="57" xfId="0" applyFont="1" applyFill="1" applyBorder="1" applyAlignment="1">
      <alignment horizontal="center" vertical="center"/>
    </xf>
    <xf numFmtId="0" fontId="14" fillId="6" borderId="63" xfId="0" applyFont="1" applyFill="1" applyBorder="1" applyAlignment="1">
      <alignment horizontal="center" vertical="center"/>
    </xf>
    <xf numFmtId="0" fontId="14" fillId="6" borderId="67" xfId="0" applyFont="1" applyFill="1" applyBorder="1" applyAlignment="1">
      <alignment horizontal="center" vertical="center"/>
    </xf>
    <xf numFmtId="0" fontId="14" fillId="6" borderId="58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2" fillId="17" borderId="8" xfId="0" applyFont="1" applyFill="1" applyBorder="1" applyAlignment="1">
      <alignment horizontal="center" vertical="center"/>
    </xf>
    <xf numFmtId="0" fontId="22" fillId="17" borderId="9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/>
    </xf>
    <xf numFmtId="0" fontId="14" fillId="2" borderId="61" xfId="0" applyFont="1" applyFill="1" applyBorder="1" applyAlignment="1">
      <alignment horizontal="center"/>
    </xf>
    <xf numFmtId="0" fontId="14" fillId="2" borderId="62" xfId="0" applyFont="1" applyFill="1" applyBorder="1" applyAlignment="1">
      <alignment horizontal="center"/>
    </xf>
    <xf numFmtId="0" fontId="14" fillId="3" borderId="60" xfId="0" applyFont="1" applyFill="1" applyBorder="1" applyAlignment="1">
      <alignment horizontal="center" wrapText="1"/>
    </xf>
    <xf numFmtId="0" fontId="14" fillId="3" borderId="61" xfId="0" applyFont="1" applyFill="1" applyBorder="1" applyAlignment="1">
      <alignment horizontal="center" wrapText="1"/>
    </xf>
    <xf numFmtId="0" fontId="14" fillId="3" borderId="62" xfId="0" applyFont="1" applyFill="1" applyBorder="1" applyAlignment="1">
      <alignment horizontal="center" wrapText="1"/>
    </xf>
    <xf numFmtId="0" fontId="14" fillId="6" borderId="20" xfId="0" applyFont="1" applyFill="1" applyBorder="1" applyAlignment="1">
      <alignment horizontal="center" vertical="center"/>
    </xf>
    <xf numFmtId="0" fontId="15" fillId="13" borderId="26" xfId="0" applyFont="1" applyFill="1" applyBorder="1" applyAlignment="1">
      <alignment horizontal="center" vertical="center"/>
    </xf>
    <xf numFmtId="0" fontId="15" fillId="13" borderId="27" xfId="0" applyFont="1" applyFill="1" applyBorder="1" applyAlignment="1">
      <alignment horizontal="center" vertical="center"/>
    </xf>
    <xf numFmtId="0" fontId="15" fillId="13" borderId="33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12" borderId="26" xfId="5" applyNumberFormat="1" applyFont="1" applyFill="1" applyBorder="1" applyAlignment="1" applyProtection="1">
      <alignment horizontal="center" vertical="top"/>
    </xf>
    <xf numFmtId="0" fontId="15" fillId="12" borderId="27" xfId="5" applyNumberFormat="1" applyFont="1" applyFill="1" applyBorder="1" applyAlignment="1" applyProtection="1">
      <alignment horizontal="center" vertical="top"/>
    </xf>
    <xf numFmtId="0" fontId="15" fillId="12" borderId="7" xfId="5" applyNumberFormat="1" applyFont="1" applyFill="1" applyBorder="1" applyAlignment="1" applyProtection="1">
      <alignment horizontal="center" vertical="top"/>
    </xf>
    <xf numFmtId="0" fontId="15" fillId="12" borderId="26" xfId="0" applyFont="1" applyFill="1" applyBorder="1" applyAlignment="1">
      <alignment horizontal="center" vertical="top" wrapText="1"/>
    </xf>
    <xf numFmtId="0" fontId="15" fillId="12" borderId="27" xfId="0" applyFont="1" applyFill="1" applyBorder="1" applyAlignment="1">
      <alignment horizontal="center" vertical="top" wrapText="1"/>
    </xf>
    <xf numFmtId="0" fontId="15" fillId="12" borderId="7" xfId="0" applyFont="1" applyFill="1" applyBorder="1" applyAlignment="1">
      <alignment horizontal="center" vertical="top" wrapText="1"/>
    </xf>
    <xf numFmtId="0" fontId="15" fillId="13" borderId="26" xfId="0" applyFont="1" applyFill="1" applyBorder="1" applyAlignment="1">
      <alignment horizontal="center" vertical="center" wrapText="1"/>
    </xf>
    <xf numFmtId="0" fontId="15" fillId="13" borderId="27" xfId="0" applyFont="1" applyFill="1" applyBorder="1" applyAlignment="1">
      <alignment horizontal="center" vertical="center" wrapText="1"/>
    </xf>
    <xf numFmtId="0" fontId="15" fillId="13" borderId="7" xfId="0" applyFont="1" applyFill="1" applyBorder="1" applyAlignment="1">
      <alignment horizontal="center" vertical="center" wrapText="1"/>
    </xf>
    <xf numFmtId="0" fontId="30" fillId="23" borderId="52" xfId="0" applyFont="1" applyFill="1" applyBorder="1" applyAlignment="1">
      <alignment horizontal="center" vertical="center" wrapText="1"/>
    </xf>
    <xf numFmtId="0" fontId="30" fillId="23" borderId="53" xfId="0" applyFont="1" applyFill="1" applyBorder="1" applyAlignment="1">
      <alignment horizontal="center" vertical="center" wrapText="1"/>
    </xf>
    <xf numFmtId="0" fontId="30" fillId="23" borderId="54" xfId="0" applyFont="1" applyFill="1" applyBorder="1" applyAlignment="1">
      <alignment horizontal="center" vertical="center" wrapText="1"/>
    </xf>
    <xf numFmtId="0" fontId="5" fillId="16" borderId="11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center" vertical="center" wrapText="1"/>
    </xf>
    <xf numFmtId="5" fontId="7" fillId="15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top" wrapText="1"/>
    </xf>
    <xf numFmtId="0" fontId="14" fillId="6" borderId="27" xfId="0" applyFont="1" applyFill="1" applyBorder="1" applyAlignment="1">
      <alignment horizontal="center" vertical="top" wrapText="1"/>
    </xf>
    <xf numFmtId="0" fontId="14" fillId="6" borderId="7" xfId="0" applyFont="1" applyFill="1" applyBorder="1" applyAlignment="1">
      <alignment horizontal="center" vertical="top" wrapText="1"/>
    </xf>
    <xf numFmtId="5" fontId="7" fillId="5" borderId="35" xfId="0" applyNumberFormat="1" applyFont="1" applyFill="1" applyBorder="1" applyAlignment="1">
      <alignment horizontal="center" vertical="center" wrapText="1"/>
    </xf>
    <xf numFmtId="5" fontId="7" fillId="5" borderId="4" xfId="0" applyNumberFormat="1" applyFont="1" applyFill="1" applyBorder="1" applyAlignment="1">
      <alignment horizontal="center" vertical="center" wrapText="1"/>
    </xf>
    <xf numFmtId="5" fontId="7" fillId="5" borderId="3" xfId="0" applyNumberFormat="1" applyFont="1" applyFill="1" applyBorder="1" applyAlignment="1">
      <alignment horizontal="center" vertical="center" wrapText="1"/>
    </xf>
    <xf numFmtId="5" fontId="7" fillId="5" borderId="1" xfId="0" applyNumberFormat="1" applyFont="1" applyFill="1" applyBorder="1" applyAlignment="1">
      <alignment horizontal="center" vertical="center" wrapText="1"/>
    </xf>
    <xf numFmtId="5" fontId="7" fillId="5" borderId="15" xfId="0" applyNumberFormat="1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21" fillId="3" borderId="26" xfId="2" applyNumberFormat="1" applyFont="1" applyFill="1" applyBorder="1" applyAlignment="1">
      <alignment horizontal="center" vertical="top" wrapText="1"/>
    </xf>
    <xf numFmtId="0" fontId="21" fillId="3" borderId="27" xfId="2" applyNumberFormat="1" applyFont="1" applyFill="1" applyBorder="1" applyAlignment="1">
      <alignment horizontal="center" vertical="top" wrapText="1"/>
    </xf>
    <xf numFmtId="0" fontId="21" fillId="3" borderId="7" xfId="2" applyNumberFormat="1" applyFont="1" applyFill="1" applyBorder="1" applyAlignment="1">
      <alignment horizontal="center" vertical="top" wrapText="1"/>
    </xf>
    <xf numFmtId="0" fontId="14" fillId="3" borderId="60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29" fillId="21" borderId="6" xfId="0" applyFont="1" applyFill="1" applyBorder="1" applyAlignment="1">
      <alignment horizontal="center" vertical="center" wrapText="1"/>
    </xf>
    <xf numFmtId="0" fontId="29" fillId="21" borderId="8" xfId="0" applyFont="1" applyFill="1" applyBorder="1" applyAlignment="1">
      <alignment horizontal="center" vertical="center" wrapText="1"/>
    </xf>
    <xf numFmtId="0" fontId="29" fillId="21" borderId="9" xfId="0" applyFont="1" applyFill="1" applyBorder="1" applyAlignment="1">
      <alignment horizontal="center" vertical="center" wrapText="1"/>
    </xf>
    <xf numFmtId="0" fontId="21" fillId="3" borderId="29" xfId="2" applyNumberFormat="1" applyFont="1" applyFill="1" applyBorder="1" applyAlignment="1">
      <alignment horizontal="center" vertical="top" wrapText="1"/>
    </xf>
    <xf numFmtId="0" fontId="15" fillId="10" borderId="26" xfId="0" applyFont="1" applyFill="1" applyBorder="1" applyAlignment="1">
      <alignment horizontal="center" vertical="top" wrapText="1"/>
    </xf>
    <xf numFmtId="0" fontId="15" fillId="10" borderId="27" xfId="0" applyFont="1" applyFill="1" applyBorder="1" applyAlignment="1">
      <alignment horizontal="center" vertical="top" wrapText="1"/>
    </xf>
    <xf numFmtId="0" fontId="15" fillId="10" borderId="7" xfId="0" applyFont="1" applyFill="1" applyBorder="1" applyAlignment="1">
      <alignment horizontal="center" vertical="top" wrapText="1"/>
    </xf>
    <xf numFmtId="0" fontId="15" fillId="6" borderId="26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</cellXfs>
  <cellStyles count="6">
    <cellStyle name="Hipervínculo" xfId="2" builtinId="8"/>
    <cellStyle name="Moneda" xfId="1" builtinId="4"/>
    <cellStyle name="Normal" xfId="0" builtinId="0"/>
    <cellStyle name="Normal 2" xfId="5" xr:uid="{00000000-0005-0000-0000-000003000000}"/>
    <cellStyle name="Normal 2 3" xfId="4" xr:uid="{00000000-0005-0000-0000-000004000000}"/>
    <cellStyle name="Normal_Hoja1" xfId="3" xr:uid="{00000000-0005-0000-0000-000005000000}"/>
  </cellStyles>
  <dxfs count="30">
    <dxf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 patternType="lightUp">
          <f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 patternType="lightUp">
          <f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 patternType="lightUp">
          <f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 patternType="lightUp">
          <f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 patternType="lightUp">
          <f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 patternType="lightUp">
          <fgColor rgb="FFFF0000"/>
        </patternFill>
      </fill>
    </dxf>
  </dxfs>
  <tableStyles count="0" defaultTableStyle="TableStyleMedium2" defaultPivotStyle="PivotStyleLight16"/>
  <colors>
    <mruColors>
      <color rgb="FFF79646"/>
      <color rgb="FFFF6600"/>
      <color rgb="FFFF9933"/>
      <color rgb="FFFF00FF"/>
      <color rgb="FFB64ED2"/>
      <color rgb="FF76248C"/>
      <color rgb="FF00FFFF"/>
      <color rgb="FF3FD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766176" cy="1047750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66176" cy="1047750"/>
        </a:xfrm>
        <a:prstGeom prst="rect">
          <a:avLst/>
        </a:prstGeom>
        <a:solidFill>
          <a:srgbClr val="FF0000"/>
        </a:solidFill>
      </xdr:spPr>
    </xdr:pic>
    <xdr:clientData/>
  </xdr:oneCellAnchor>
  <xdr:oneCellAnchor>
    <xdr:from>
      <xdr:col>3</xdr:col>
      <xdr:colOff>169223</xdr:colOff>
      <xdr:row>0</xdr:row>
      <xdr:rowOff>94628</xdr:rowOff>
    </xdr:from>
    <xdr:ext cx="2325952" cy="834572"/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0576" y="94628"/>
          <a:ext cx="2325952" cy="834572"/>
        </a:xfrm>
        <a:prstGeom prst="rect">
          <a:avLst/>
        </a:prstGeom>
      </xdr:spPr>
    </xdr:pic>
    <xdr:clientData/>
  </xdr:oneCellAnchor>
  <xdr:oneCellAnchor>
    <xdr:from>
      <xdr:col>1</xdr:col>
      <xdr:colOff>6744607</xdr:colOff>
      <xdr:row>0</xdr:row>
      <xdr:rowOff>110368</xdr:rowOff>
    </xdr:from>
    <xdr:ext cx="1232809" cy="835102"/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4607" y="110368"/>
          <a:ext cx="1232809" cy="83510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74083</xdr:rowOff>
    </xdr:from>
    <xdr:ext cx="2265341" cy="966266"/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083"/>
          <a:ext cx="2265341" cy="966266"/>
        </a:xfrm>
        <a:prstGeom prst="rect">
          <a:avLst/>
        </a:prstGeom>
      </xdr:spPr>
    </xdr:pic>
    <xdr:clientData/>
  </xdr:oneCellAnchor>
  <xdr:oneCellAnchor>
    <xdr:from>
      <xdr:col>1</xdr:col>
      <xdr:colOff>3412249</xdr:colOff>
      <xdr:row>0</xdr:row>
      <xdr:rowOff>126497</xdr:rowOff>
    </xdr:from>
    <xdr:ext cx="3225011" cy="780454"/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249" y="126497"/>
          <a:ext cx="3225011" cy="780454"/>
        </a:xfrm>
        <a:prstGeom prst="rect">
          <a:avLst/>
        </a:prstGeom>
      </xdr:spPr>
    </xdr:pic>
    <xdr:clientData/>
  </xdr:oneCellAnchor>
  <xdr:oneCellAnchor>
    <xdr:from>
      <xdr:col>4</xdr:col>
      <xdr:colOff>874059</xdr:colOff>
      <xdr:row>0</xdr:row>
      <xdr:rowOff>178226</xdr:rowOff>
    </xdr:from>
    <xdr:ext cx="1232809" cy="8351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178226"/>
          <a:ext cx="1232809" cy="8351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b1uVexKjERUd61vul6uSNqZihS9vYvAp/view?usp=sharing" TargetMode="External"/><Relationship Id="rId21" Type="http://schemas.openxmlformats.org/officeDocument/2006/relationships/hyperlink" Target="https://drive.google.com/file/d/1dswQpZqALEU5NZdZhyoROilTVdFhSlPz/view?usp=sharing" TargetMode="External"/><Relationship Id="rId324" Type="http://schemas.openxmlformats.org/officeDocument/2006/relationships/hyperlink" Target="https://drive.google.com/file/d/15-nfoikLORve5LaJVDjWVCj05rXYHd2i/view?usp=sharing" TargetMode="External"/><Relationship Id="rId531" Type="http://schemas.openxmlformats.org/officeDocument/2006/relationships/hyperlink" Target="https://drive.google.com/file/d/1UunYX_Iag-iPbuWFc5RrxGzkEcnFEq5K/view?usp=sharing" TargetMode="External"/><Relationship Id="rId170" Type="http://schemas.openxmlformats.org/officeDocument/2006/relationships/hyperlink" Target="https://drive.google.com/file/d/16xeHRAVmyCTcu-Hkospp4U_7E8HUJfU6/view?usp=sharing" TargetMode="External"/><Relationship Id="rId268" Type="http://schemas.openxmlformats.org/officeDocument/2006/relationships/hyperlink" Target="https://drive.google.com/file/d/18K9VVZyPPCpyLUOFVFLXQ_bEj9Y48fx_/view?usp=sharing" TargetMode="External"/><Relationship Id="rId475" Type="http://schemas.openxmlformats.org/officeDocument/2006/relationships/hyperlink" Target="https://drive.google.com/file/d/1lgAEwGeq0e1KSqS2EPTzpSIv_BZ79H_Y/view?usp=sharing" TargetMode="External"/><Relationship Id="rId32" Type="http://schemas.openxmlformats.org/officeDocument/2006/relationships/hyperlink" Target="https://drive.google.com/file/d/1KTcBVrMYH0A-gS39FZDP4j53yWcSWanW/view?usp=sharing" TargetMode="External"/><Relationship Id="rId128" Type="http://schemas.openxmlformats.org/officeDocument/2006/relationships/hyperlink" Target="https://drive.google.com/file/d/1iw1Oanyd5xDjIQLZK7AsDMZfOihHFdJa/view?usp=sharing" TargetMode="External"/><Relationship Id="rId335" Type="http://schemas.openxmlformats.org/officeDocument/2006/relationships/hyperlink" Target="https://drive.google.com/file/d/1bceRmthFQ9K4qMdgcRO2hjDhvvoSW-z8/view?usp=sharing" TargetMode="External"/><Relationship Id="rId542" Type="http://schemas.openxmlformats.org/officeDocument/2006/relationships/hyperlink" Target="https://drive.google.com/file/d/1ALS2RE3NTDtt0gN6JisZ9zbQLSl9jlEI/view?usp=sharing" TargetMode="External"/><Relationship Id="rId181" Type="http://schemas.openxmlformats.org/officeDocument/2006/relationships/hyperlink" Target="https://drive.google.com/file/d/18FC5LxVtNRJJXKk4INimmPI7o7GgkNqn/view?usp=sharing" TargetMode="External"/><Relationship Id="rId402" Type="http://schemas.openxmlformats.org/officeDocument/2006/relationships/hyperlink" Target="https://drive.google.com/file/d/19nZU50k20BHqWWPbeUhKYaxU8Bv44vre/view?usp=sharing" TargetMode="External"/><Relationship Id="rId279" Type="http://schemas.openxmlformats.org/officeDocument/2006/relationships/hyperlink" Target="https://drive.google.com/file/d/1_cNrNYZGhSoBf5QzNKCAonNBbpJCGXmT/view?usp=sharing" TargetMode="External"/><Relationship Id="rId486" Type="http://schemas.openxmlformats.org/officeDocument/2006/relationships/hyperlink" Target="https://drive.google.com/file/d/1i_Zp029NeS88Meq_aY2N4xgFgC-YQYTw/view?usp=sharing" TargetMode="External"/><Relationship Id="rId43" Type="http://schemas.openxmlformats.org/officeDocument/2006/relationships/hyperlink" Target="https://drive.google.com/file/d/1u3weW0dJXxfmGv5-VatvULDreYBdvBCu/view?usp=sharing" TargetMode="External"/><Relationship Id="rId139" Type="http://schemas.openxmlformats.org/officeDocument/2006/relationships/hyperlink" Target="https://drive.google.com/file/d/14vjs15DoGnqT5OIISlcK8J_WZh5Kn2ui/view?usp=sharing" TargetMode="External"/><Relationship Id="rId346" Type="http://schemas.openxmlformats.org/officeDocument/2006/relationships/hyperlink" Target="https://drive.google.com/file/d/1GUwFhlQR_oxn_1PSL4_7eiE1gRoPSeK2/view?usp=sharing" TargetMode="External"/><Relationship Id="rId553" Type="http://schemas.openxmlformats.org/officeDocument/2006/relationships/hyperlink" Target="https://drive.google.com/file/d/1aGq_fdAi73oZpjp_IB_iMYZz84A-ZDVn/view?usp=sharing" TargetMode="External"/><Relationship Id="rId192" Type="http://schemas.openxmlformats.org/officeDocument/2006/relationships/hyperlink" Target="https://drive.google.com/file/d/14CJ1rq3Sl8mg_mmcIyrPQF4w_Gz_9vBV/view?usp=sharing" TargetMode="External"/><Relationship Id="rId206" Type="http://schemas.openxmlformats.org/officeDocument/2006/relationships/hyperlink" Target="https://drive.google.com/file/d/1Q1mtYeRjEJXiY2U4GQ881-OvcWkSiPZH/view?usp=sharing" TargetMode="External"/><Relationship Id="rId413" Type="http://schemas.openxmlformats.org/officeDocument/2006/relationships/hyperlink" Target="https://drive.google.com/file/d/1JELWdMGMVcqyPI-ZgbU0hhfntnMNjGVF/view?usp=sharing" TargetMode="External"/><Relationship Id="rId497" Type="http://schemas.openxmlformats.org/officeDocument/2006/relationships/hyperlink" Target="https://drive.google.com/file/d/1awc42Fa9SuKrY7vEpSUA6RQcWF8YC8cq/view?usp=sharing" TargetMode="External"/><Relationship Id="rId357" Type="http://schemas.openxmlformats.org/officeDocument/2006/relationships/hyperlink" Target="https://drive.google.com/file/d/1vpGCVGp9AFP5w6xPeaKqa7M-QVlWpUhA/view?usp=sharing" TargetMode="External"/><Relationship Id="rId54" Type="http://schemas.openxmlformats.org/officeDocument/2006/relationships/hyperlink" Target="https://drive.google.com/file/d/1bMaz_eiwwyIQwdlfzv3oam5TsADCsGty/view?usp=sharing" TargetMode="External"/><Relationship Id="rId217" Type="http://schemas.openxmlformats.org/officeDocument/2006/relationships/hyperlink" Target="https://drive.google.com/file/d/1tOOncnK88rxvUHgX_0zhD_1DEJ88zxfj/view?usp=sharing" TargetMode="External"/><Relationship Id="rId564" Type="http://schemas.openxmlformats.org/officeDocument/2006/relationships/hyperlink" Target="https://drive.google.com/file/d/1tOOncnK88rxvUHgX_0zhD_1DEJ88zxfj/view?usp=sharing" TargetMode="External"/><Relationship Id="rId424" Type="http://schemas.openxmlformats.org/officeDocument/2006/relationships/hyperlink" Target="https://drive.google.com/file/d/1sMTRSa_sJlZyP0_HXuhOS8dD4fEqNDHM/view?usp=sharing" TargetMode="External"/><Relationship Id="rId270" Type="http://schemas.openxmlformats.org/officeDocument/2006/relationships/hyperlink" Target="https://drive.google.com/file/d/14hoH_vueyP_DA9GsdeTBKhA6tWcjMklq/view?usp=sharing" TargetMode="External"/><Relationship Id="rId65" Type="http://schemas.openxmlformats.org/officeDocument/2006/relationships/hyperlink" Target="https://drive.google.com/file/d/1nF2tGuxVqCCi6fS6OyUbrHqjDt6kaopM/view?usp=sharing" TargetMode="External"/><Relationship Id="rId130" Type="http://schemas.openxmlformats.org/officeDocument/2006/relationships/hyperlink" Target="https://drive.google.com/file/d/1VRwRcDEMSALhQJf7_f-bhlW_1BfVUwyh/view?usp=sharing" TargetMode="External"/><Relationship Id="rId368" Type="http://schemas.openxmlformats.org/officeDocument/2006/relationships/hyperlink" Target="https://drive.google.com/file/d/1No1hyEJ_a9jcDS9zy9XhodmKBkeEK6H4/view?usp=sharing" TargetMode="External"/><Relationship Id="rId575" Type="http://schemas.openxmlformats.org/officeDocument/2006/relationships/drawing" Target="../drawings/drawing1.xml"/><Relationship Id="rId228" Type="http://schemas.openxmlformats.org/officeDocument/2006/relationships/hyperlink" Target="https://drive.google.com/file/d/1-qUTbLd5uebbu9hhOXW-ySittt3TVCZo/view?usp=sharing" TargetMode="External"/><Relationship Id="rId435" Type="http://schemas.openxmlformats.org/officeDocument/2006/relationships/hyperlink" Target="https://drive.google.com/file/d/1yy5_D-Y97w-AJ5AgbTAJMYFv25mubQT-/view?usp=sharing" TargetMode="External"/><Relationship Id="rId281" Type="http://schemas.openxmlformats.org/officeDocument/2006/relationships/hyperlink" Target="https://drive.google.com/file/d/1dsu3XO5IdJT5ZAJO9wdlhLiJTpEmIuz4/view?usp=sharing" TargetMode="External"/><Relationship Id="rId337" Type="http://schemas.openxmlformats.org/officeDocument/2006/relationships/hyperlink" Target="https://drive.google.com/file/d/1gD3KjCKrKwvS0JIyaL9RHjcwxgvrLIsc/view?usp=sharing" TargetMode="External"/><Relationship Id="rId502" Type="http://schemas.openxmlformats.org/officeDocument/2006/relationships/hyperlink" Target="https://drive.google.com/file/d/1awc42Fa9SuKrY7vEpSUA6RQcWF8YC8cq/view?usp=sharing" TargetMode="External"/><Relationship Id="rId34" Type="http://schemas.openxmlformats.org/officeDocument/2006/relationships/hyperlink" Target="https://drive.google.com/file/d/1CuqHZCtBiCJwJLiAKnFFBpZEtw42mLKK/view?usp=sharing" TargetMode="External"/><Relationship Id="rId76" Type="http://schemas.openxmlformats.org/officeDocument/2006/relationships/hyperlink" Target="https://drive.google.com/file/d/16BnGWTk9AcvaRlKjgxeY_cSTwrIcBQxk/view?usp=sharing" TargetMode="External"/><Relationship Id="rId141" Type="http://schemas.openxmlformats.org/officeDocument/2006/relationships/hyperlink" Target="https://drive.google.com/file/d/1oWK0mUjghZ_dzQNckl4WIWz1mqjpfpOy/view?usp=sharing" TargetMode="External"/><Relationship Id="rId379" Type="http://schemas.openxmlformats.org/officeDocument/2006/relationships/hyperlink" Target="https://drive.google.com/file/d/1JELWdMGMVcqyPI-ZgbU0hhfntnMNjGVF/view?usp=sharing" TargetMode="External"/><Relationship Id="rId544" Type="http://schemas.openxmlformats.org/officeDocument/2006/relationships/hyperlink" Target="https://drive.google.com/file/d/1cuDqnZ7OZDqhUaNmWflhv9uFHWmqo-VE/view?usp=sharing" TargetMode="External"/><Relationship Id="rId7" Type="http://schemas.openxmlformats.org/officeDocument/2006/relationships/hyperlink" Target="https://drive.google.com/file/d/1A0LmtUUfbyNm7FRSswOwWRf4PV3HW7im/view?usp=sharing" TargetMode="External"/><Relationship Id="rId183" Type="http://schemas.openxmlformats.org/officeDocument/2006/relationships/hyperlink" Target="https://drive.google.com/file/d/1vrVJtuBsIIqH5yuwQPzTT0tRAQWjzwSh/view?usp=sharing" TargetMode="External"/><Relationship Id="rId239" Type="http://schemas.openxmlformats.org/officeDocument/2006/relationships/hyperlink" Target="https://drive.google.com/file/d/1Q7-Rt_q4y22auQSVYaBtWqlU7RuM5wBy/view?usp=sharing" TargetMode="External"/><Relationship Id="rId390" Type="http://schemas.openxmlformats.org/officeDocument/2006/relationships/hyperlink" Target="https://drive.google.com/file/d/1z-_a1al-3PhMBjUskmpohlBCnjxLYQo7/view?usp=sharing" TargetMode="External"/><Relationship Id="rId404" Type="http://schemas.openxmlformats.org/officeDocument/2006/relationships/hyperlink" Target="https://drive.google.com/file/d/19nZU50k20BHqWWPbeUhKYaxU8Bv44vre/view?usp=sharing" TargetMode="External"/><Relationship Id="rId446" Type="http://schemas.openxmlformats.org/officeDocument/2006/relationships/hyperlink" Target="https://drive.google.com/file/d/1-yoEEzye1JPUi9WzHQZ6gwk3SbMDBh6E/view?usp=sharing" TargetMode="External"/><Relationship Id="rId250" Type="http://schemas.openxmlformats.org/officeDocument/2006/relationships/hyperlink" Target="https://drive.google.com/file/d/1gkw4-o1WsgaVtra42PZJuv4agd1KZCtq/view?usp=sharing" TargetMode="External"/><Relationship Id="rId292" Type="http://schemas.openxmlformats.org/officeDocument/2006/relationships/hyperlink" Target="https://drive.google.com/file/d/1Wjc0RUWP76dDg2UjPyAdapAVKTFUjzeQ/view?usp=sharing" TargetMode="External"/><Relationship Id="rId306" Type="http://schemas.openxmlformats.org/officeDocument/2006/relationships/hyperlink" Target="https://drive.google.com/file/d/1bfH0_S9D4X3ADZ6krXs8AWO-WvaS2rOQ/view?usp=sharing" TargetMode="External"/><Relationship Id="rId488" Type="http://schemas.openxmlformats.org/officeDocument/2006/relationships/hyperlink" Target="https://drive.google.com/file/d/1i_Zp029NeS88Meq_aY2N4xgFgC-YQYTw/view?usp=sharing" TargetMode="External"/><Relationship Id="rId45" Type="http://schemas.openxmlformats.org/officeDocument/2006/relationships/hyperlink" Target="https://drive.google.com/file/d/17LG_iPc8LHSA9HE4hASVMSECzcm5Mihr/view?usp=sharing" TargetMode="External"/><Relationship Id="rId87" Type="http://schemas.openxmlformats.org/officeDocument/2006/relationships/hyperlink" Target="https://drive.google.com/file/d/1BrnbAHw0pOVsUgg8KciVXqRdLiSobVs-/view?usp=sharing" TargetMode="External"/><Relationship Id="rId110" Type="http://schemas.openxmlformats.org/officeDocument/2006/relationships/hyperlink" Target="https://drive.google.com/file/d/1HiRRZGFOxN1-BeFwKLB0my_Y7X_QXysl/view?usp=sharing" TargetMode="External"/><Relationship Id="rId348" Type="http://schemas.openxmlformats.org/officeDocument/2006/relationships/hyperlink" Target="https://drive.google.com/file/d/1Hpx_3LV6iYcdRKIDYbzyWVs8MEuGiQ0X/view?usp=sharing" TargetMode="External"/><Relationship Id="rId513" Type="http://schemas.openxmlformats.org/officeDocument/2006/relationships/hyperlink" Target="https://drive.google.com/file/d/1x2qVUKx3Ihcku3HywvMkAMGfu1m3msGs/view?usp=sharing" TargetMode="External"/><Relationship Id="rId555" Type="http://schemas.openxmlformats.org/officeDocument/2006/relationships/hyperlink" Target="https://drive.google.com/file/d/1CGwECjL9dLThnAJwTfSLphbzjinMJW7Z/view?usp=sharing" TargetMode="External"/><Relationship Id="rId152" Type="http://schemas.openxmlformats.org/officeDocument/2006/relationships/hyperlink" Target="https://drive.google.com/file/d/1OVPqzbq7QPvZG6VjDAxjQ0vAg3b7LG7v/view?usp=sharing" TargetMode="External"/><Relationship Id="rId194" Type="http://schemas.openxmlformats.org/officeDocument/2006/relationships/hyperlink" Target="https://drive.google.com/file/d/1OXNiQxX5dr66U4eWhqDazLs3XIWveD-a/view?usp=sharing" TargetMode="External"/><Relationship Id="rId208" Type="http://schemas.openxmlformats.org/officeDocument/2006/relationships/hyperlink" Target="https://drive.google.com/file/d/1N5U7iW8vX6cv7Dx7yYG-Dmx6nnyz7lQC/view?usp=sharing" TargetMode="External"/><Relationship Id="rId415" Type="http://schemas.openxmlformats.org/officeDocument/2006/relationships/hyperlink" Target="https://drive.google.com/file/d/1JELWdMGMVcqyPI-ZgbU0hhfntnMNjGVF/view?usp=sharing" TargetMode="External"/><Relationship Id="rId457" Type="http://schemas.openxmlformats.org/officeDocument/2006/relationships/hyperlink" Target="https://drive.google.com/file/d/1L3kDs9XWUv6Y_Xx6foclTO5bV2Tpxf_k/view?usp=sharing" TargetMode="External"/><Relationship Id="rId261" Type="http://schemas.openxmlformats.org/officeDocument/2006/relationships/hyperlink" Target="https://drive.google.com/file/d/1IdosUDfACYI0RXwS5rlFMtxtbHs1owDH/view?usp=sharing" TargetMode="External"/><Relationship Id="rId499" Type="http://schemas.openxmlformats.org/officeDocument/2006/relationships/hyperlink" Target="https://drive.google.com/file/d/1awc42Fa9SuKrY7vEpSUA6RQcWF8YC8cq/view?usp=sharing" TargetMode="External"/><Relationship Id="rId14" Type="http://schemas.openxmlformats.org/officeDocument/2006/relationships/hyperlink" Target="https://drive.google.com/file/d/1p8PiP0wNViL4VTD2qggaTuMic6qO-XQW/view?usp=sharing" TargetMode="External"/><Relationship Id="rId56" Type="http://schemas.openxmlformats.org/officeDocument/2006/relationships/hyperlink" Target="https://drive.google.com/file/d/1uHJYCWvurckj_ntZfVdwOHEedyml0MC5/view?usp=sharing" TargetMode="External"/><Relationship Id="rId317" Type="http://schemas.openxmlformats.org/officeDocument/2006/relationships/hyperlink" Target="https://drive.google.com/file/d/1yyawgs__ZNjXv3RYCZnW7CFlpSUQEumd/view?usp=sharing" TargetMode="External"/><Relationship Id="rId359" Type="http://schemas.openxmlformats.org/officeDocument/2006/relationships/hyperlink" Target="https://drive.google.com/file/d/1lE0Mh_mOdBJ3d5UuuxBNx2pDW44TXvda/view?usp=sharing" TargetMode="External"/><Relationship Id="rId524" Type="http://schemas.openxmlformats.org/officeDocument/2006/relationships/hyperlink" Target="https://drive.google.com/file/d/1xvBEND54QhsPaOvnVHgxYA9dOG7ObuAA/view?usp=sharing" TargetMode="External"/><Relationship Id="rId566" Type="http://schemas.openxmlformats.org/officeDocument/2006/relationships/hyperlink" Target="https://drive.google.com/file/d/1zyPMmKUCBr3mtrdQ9PC4-D6PqDSEn4x5/view?usp=sharing" TargetMode="External"/><Relationship Id="rId98" Type="http://schemas.openxmlformats.org/officeDocument/2006/relationships/hyperlink" Target="https://drive.google.com/file/d/12wwNtQSpljYYXpVlRAaKb_Xng4MKNZpX/view?usp=sharing" TargetMode="External"/><Relationship Id="rId121" Type="http://schemas.openxmlformats.org/officeDocument/2006/relationships/hyperlink" Target="https://drive.google.com/file/d/1haQzreoQJbEgZ2EPWzudZx22J3aMKg-d/view?usp=sharing" TargetMode="External"/><Relationship Id="rId163" Type="http://schemas.openxmlformats.org/officeDocument/2006/relationships/hyperlink" Target="https://drive.google.com/file/d/1khbXwGy_HqHUxYW5NlVUGzSVDvoAN48S/view?usp=sharing" TargetMode="External"/><Relationship Id="rId219" Type="http://schemas.openxmlformats.org/officeDocument/2006/relationships/hyperlink" Target="https://drive.google.com/file/d/1zyPMmKUCBr3mtrdQ9PC4-D6PqDSEn4x5/view?usp=sharing" TargetMode="External"/><Relationship Id="rId370" Type="http://schemas.openxmlformats.org/officeDocument/2006/relationships/hyperlink" Target="https://drive.google.com/file/d/1g_qOL-YbxnZUY0iMPkeVnMAUJNpaMHdW/view?usp=sharing" TargetMode="External"/><Relationship Id="rId426" Type="http://schemas.openxmlformats.org/officeDocument/2006/relationships/hyperlink" Target="https://drive.google.com/file/d/1NMHkBhoO9SSQtBMMLwOhGabhGU_cBgfT/view?usp=sharing" TargetMode="External"/><Relationship Id="rId230" Type="http://schemas.openxmlformats.org/officeDocument/2006/relationships/hyperlink" Target="https://drive.google.com/file/d/1-qUTbLd5uebbu9hhOXW-ySittt3TVCZo/view?usp=sharing" TargetMode="External"/><Relationship Id="rId468" Type="http://schemas.openxmlformats.org/officeDocument/2006/relationships/hyperlink" Target="https://drive.google.com/file/d/1NIQrObX4xGY1zVIPyGCxzgBkyyEO2HB8/view?usp=sharing" TargetMode="External"/><Relationship Id="rId25" Type="http://schemas.openxmlformats.org/officeDocument/2006/relationships/hyperlink" Target="https://drive.google.com/file/d/18Sf7F_kRcWAmdVH-IWdkgYw2_5IIGtEy/view?usp=sharing" TargetMode="External"/><Relationship Id="rId67" Type="http://schemas.openxmlformats.org/officeDocument/2006/relationships/hyperlink" Target="../../../AppData/Downloads/AppData/Local/Microsoft/Windows/INetCache/IE/AppData/Downloads/FOTO" TargetMode="External"/><Relationship Id="rId272" Type="http://schemas.openxmlformats.org/officeDocument/2006/relationships/hyperlink" Target="https://drive.google.com/file/d/1_cNrNYZGhSoBf5QzNKCAonNBbpJCGXmT/view?usp=sharing" TargetMode="External"/><Relationship Id="rId328" Type="http://schemas.openxmlformats.org/officeDocument/2006/relationships/hyperlink" Target="https://drive.google.com/file/d/15Hbc128looigapGovx_2j_2KOKysqeC5/view?usp=sharing" TargetMode="External"/><Relationship Id="rId535" Type="http://schemas.openxmlformats.org/officeDocument/2006/relationships/hyperlink" Target="https://drive.google.com/file/d/1i8T_vLy8xlT4-QF9aDdjnORms7DPsqAI/view?usp=sharing" TargetMode="External"/><Relationship Id="rId132" Type="http://schemas.openxmlformats.org/officeDocument/2006/relationships/hyperlink" Target="https://drive.google.com/file/d/1Qoh-pMnauSnpgWhtHqcYQrme8MqDrjg6/view?usp=sharing" TargetMode="External"/><Relationship Id="rId174" Type="http://schemas.openxmlformats.org/officeDocument/2006/relationships/hyperlink" Target="https://drive.google.com/file/d/1Y0Lxr9mJ-IuVqwghPCwFyJfngFMMIQYJ/view?usp=sharing" TargetMode="External"/><Relationship Id="rId381" Type="http://schemas.openxmlformats.org/officeDocument/2006/relationships/hyperlink" Target="https://drive.google.com/file/d/1nxlOynvnrnwQLtodJLh8IU-YE2mB6boA/view?usp=sharing" TargetMode="External"/><Relationship Id="rId241" Type="http://schemas.openxmlformats.org/officeDocument/2006/relationships/hyperlink" Target="https://drive.google.com/file/d/1Q7-Rt_q4y22auQSVYaBtWqlU7RuM5wBy/view?usp=sharing" TargetMode="External"/><Relationship Id="rId437" Type="http://schemas.openxmlformats.org/officeDocument/2006/relationships/hyperlink" Target="https://drive.google.com/file/d/14vaEBs2KguU8om_ikl-9dtqTZlpjJ0L6/view?usp=sharing" TargetMode="External"/><Relationship Id="rId479" Type="http://schemas.openxmlformats.org/officeDocument/2006/relationships/hyperlink" Target="https://drive.google.com/file/d/1vndtr_rZpFW4vda0s8oJeVoESZu4-IcI/view?usp=sharing" TargetMode="External"/><Relationship Id="rId36" Type="http://schemas.openxmlformats.org/officeDocument/2006/relationships/hyperlink" Target="https://drive.google.com/file/d/1efsFK3QuOSJ0UySnWLPwyUkCLMH_oyGs/view?usp=sharing" TargetMode="External"/><Relationship Id="rId283" Type="http://schemas.openxmlformats.org/officeDocument/2006/relationships/hyperlink" Target="https://drive.google.com/file/d/1dsu3XO5IdJT5ZAJO9wdlhLiJTpEmIuz4/view?usp=sharing" TargetMode="External"/><Relationship Id="rId339" Type="http://schemas.openxmlformats.org/officeDocument/2006/relationships/hyperlink" Target="https://drive.google.com/file/d/1tnwnBK5mkvHQavDLe8tU-wXAX5jY5KJG/view?usp=sharing" TargetMode="External"/><Relationship Id="rId490" Type="http://schemas.openxmlformats.org/officeDocument/2006/relationships/hyperlink" Target="https://drive.google.com/file/d/1Cve-GLcywpEWEpYU_64v8v9x9TyAv4fe/view?usp=sharing" TargetMode="External"/><Relationship Id="rId504" Type="http://schemas.openxmlformats.org/officeDocument/2006/relationships/hyperlink" Target="https://drive.google.com/file/d/1awc42Fa9SuKrY7vEpSUA6RQcWF8YC8cq/view?usp=sharing" TargetMode="External"/><Relationship Id="rId546" Type="http://schemas.openxmlformats.org/officeDocument/2006/relationships/hyperlink" Target="https://drive.google.com/file/d/190cXqOAhjeUzMClUVSgM9g62GKCe1ABy/view?usp=sharing" TargetMode="External"/><Relationship Id="rId78" Type="http://schemas.openxmlformats.org/officeDocument/2006/relationships/hyperlink" Target="https://drive.google.com/file/d/1mNLk9y7J7TJ6PyU784_Hi8sXolMjbUA5/view?usp=sharing" TargetMode="External"/><Relationship Id="rId101" Type="http://schemas.openxmlformats.org/officeDocument/2006/relationships/hyperlink" Target="https://drive.google.com/file/d/1RQ1vcrQlnSX8jyPER4S-rE8jPTGgmEjk/view?usp=sharing" TargetMode="External"/><Relationship Id="rId143" Type="http://schemas.openxmlformats.org/officeDocument/2006/relationships/hyperlink" Target="https://drive.google.com/file/d/1xzGs_XqHgiCPp8oBFtdYa9njEiDbUO89/view?usp=sharing" TargetMode="External"/><Relationship Id="rId185" Type="http://schemas.openxmlformats.org/officeDocument/2006/relationships/hyperlink" Target="https://drive.google.com/file/d/1U7wWzsTxhvdn15sYzqjMfZD_WdUzbtyE/view?usp=sharing" TargetMode="External"/><Relationship Id="rId350" Type="http://schemas.openxmlformats.org/officeDocument/2006/relationships/hyperlink" Target="https://drive.google.com/file/d/1GGPbbxeSJmV2qEqvtIDwHvVrFR8TN-ag/view?usp=sharing" TargetMode="External"/><Relationship Id="rId406" Type="http://schemas.openxmlformats.org/officeDocument/2006/relationships/hyperlink" Target="https://drive.google.com/file/d/19nZU50k20BHqWWPbeUhKYaxU8Bv44vre/view?usp=sharing" TargetMode="External"/><Relationship Id="rId9" Type="http://schemas.openxmlformats.org/officeDocument/2006/relationships/hyperlink" Target="https://drive.google.com/file/d/1CzCHflg3KXxAc16lNYVXLV6-uri8Wj7p/view?usp=sharing" TargetMode="External"/><Relationship Id="rId210" Type="http://schemas.openxmlformats.org/officeDocument/2006/relationships/hyperlink" Target="https://drive.google.com/file/d/1BRIyJ050P_AITuytNOCDrxW12cV2uvj6/view?usp=sharing" TargetMode="External"/><Relationship Id="rId392" Type="http://schemas.openxmlformats.org/officeDocument/2006/relationships/hyperlink" Target="https://drive.google.com/file/d/19nZU50k20BHqWWPbeUhKYaxU8Bv44vre/view?usp=sharing" TargetMode="External"/><Relationship Id="rId448" Type="http://schemas.openxmlformats.org/officeDocument/2006/relationships/hyperlink" Target="https://drive.google.com/file/d/11k780mUSqdFU3MbYgJgR36cdAYvS1-1U/view?usp=sharing" TargetMode="External"/><Relationship Id="rId252" Type="http://schemas.openxmlformats.org/officeDocument/2006/relationships/hyperlink" Target="https://drive.google.com/file/d/1gHF7MpVdu0wPVS_hvfsrlV2gX19S-ySE/view?usp=sharing" TargetMode="External"/><Relationship Id="rId294" Type="http://schemas.openxmlformats.org/officeDocument/2006/relationships/hyperlink" Target="https://drive.google.com/file/d/1Wjc0RUWP76dDg2UjPyAdapAVKTFUjzeQ/view?usp=sharing" TargetMode="External"/><Relationship Id="rId308" Type="http://schemas.openxmlformats.org/officeDocument/2006/relationships/hyperlink" Target="https://drive.google.com/file/d/1qQKaHgAlSjGvfyCvBXwFfMEWT6ULsanO/view?usp=sharing" TargetMode="External"/><Relationship Id="rId515" Type="http://schemas.openxmlformats.org/officeDocument/2006/relationships/hyperlink" Target="https://drive.google.com/file/d/1oKNgDbdkC4PKG9upxalC15-s9eYXBtA6/view?usp=sharing" TargetMode="External"/><Relationship Id="rId47" Type="http://schemas.openxmlformats.org/officeDocument/2006/relationships/hyperlink" Target="https://drive.google.com/file/d/14Puu6Nn9-xmcBhShQgILJiYfa2m7IKHK/view?usp=sharing" TargetMode="External"/><Relationship Id="rId89" Type="http://schemas.openxmlformats.org/officeDocument/2006/relationships/hyperlink" Target="https://drive.google.com/file/d/1O55v70UuJDDrxdRO4Q0z0ksG2IqcGGEr/view?usp=sharing" TargetMode="External"/><Relationship Id="rId112" Type="http://schemas.openxmlformats.org/officeDocument/2006/relationships/hyperlink" Target="https://drive.google.com/file/d/1XgRz-XOSvWVivWBYR7GIRmhTAVWdu9om/view?usp=sharing" TargetMode="External"/><Relationship Id="rId154" Type="http://schemas.openxmlformats.org/officeDocument/2006/relationships/hyperlink" Target="https://drive.google.com/file/d/1S1KLRYZUeFUYeCh-hdVjgxBzdIHvrFcD/view?usp=sharing" TargetMode="External"/><Relationship Id="rId361" Type="http://schemas.openxmlformats.org/officeDocument/2006/relationships/hyperlink" Target="https://drive.google.com/file/d/1JpkyPVtyGkd9Zwra_WSnPcNuLFed3Wab/view?usp=sharing" TargetMode="External"/><Relationship Id="rId557" Type="http://schemas.openxmlformats.org/officeDocument/2006/relationships/hyperlink" Target="https://drive.google.com/file/d/1g4toY1rUbNkU2Rian101hxR2_eXwkAkM/view?usp=sharing" TargetMode="External"/><Relationship Id="rId196" Type="http://schemas.openxmlformats.org/officeDocument/2006/relationships/hyperlink" Target="https://drive.google.com/file/d/1OXNiQxX5dr66U4eWhqDazLs3XIWveD-a/view?usp=sharing" TargetMode="External"/><Relationship Id="rId417" Type="http://schemas.openxmlformats.org/officeDocument/2006/relationships/hyperlink" Target="https://drive.google.com/file/d/1JELWdMGMVcqyPI-ZgbU0hhfntnMNjGVF/view?usp=sharing" TargetMode="External"/><Relationship Id="rId459" Type="http://schemas.openxmlformats.org/officeDocument/2006/relationships/hyperlink" Target="https://drive.google.com/file/d/1lD5-cMo7EagPvyG0NDxgDV0oLde0Y3sj/view?usp=sharing" TargetMode="External"/><Relationship Id="rId16" Type="http://schemas.openxmlformats.org/officeDocument/2006/relationships/hyperlink" Target="https://drive.google.com/file/d/1UziRKU2uoS2bO9CNqJx1v5-j_lZamQDp/view?usp=sharing" TargetMode="External"/><Relationship Id="rId221" Type="http://schemas.openxmlformats.org/officeDocument/2006/relationships/hyperlink" Target="https://drive.google.com/file/d/11frHzs4cTpwaWJYi1UhRBfJA2FE-C51S/view?usp=sharing" TargetMode="External"/><Relationship Id="rId263" Type="http://schemas.openxmlformats.org/officeDocument/2006/relationships/hyperlink" Target="https://drive.google.com/file/d/1LmQFOMY6EfHdsIgf39AroY-BEv9DAIGV/view?usp=sharing" TargetMode="External"/><Relationship Id="rId319" Type="http://schemas.openxmlformats.org/officeDocument/2006/relationships/hyperlink" Target="https://drive.google.com/file/d/1KHTJWdd7vHuuEkR6xjvhM_UmyHgVOx5Y/view?usp=sharing" TargetMode="External"/><Relationship Id="rId470" Type="http://schemas.openxmlformats.org/officeDocument/2006/relationships/hyperlink" Target="https://drive.google.com/file/d/1llpQvUXQZX3jYEjWwZGzh4C1bf_G3k0E/view?usp=sharing" TargetMode="External"/><Relationship Id="rId526" Type="http://schemas.openxmlformats.org/officeDocument/2006/relationships/hyperlink" Target="https://drive.google.com/file/d/1mMCEzGgqkKi-FClWoyPK3ehGcLnojTsT/view?usp=sharing" TargetMode="External"/><Relationship Id="rId58" Type="http://schemas.openxmlformats.org/officeDocument/2006/relationships/hyperlink" Target="https://drive.google.com/file/d/1m4qtHVEPXx4ChVHPdVflgXUVMfqLxPi_/view?usp=sharing" TargetMode="External"/><Relationship Id="rId123" Type="http://schemas.openxmlformats.org/officeDocument/2006/relationships/hyperlink" Target="https://drive.google.com/file/d/1ly-PrgzfnFK8kVY-0BuNYDK40ixfuaHn/view?usp=sharing" TargetMode="External"/><Relationship Id="rId330" Type="http://schemas.openxmlformats.org/officeDocument/2006/relationships/hyperlink" Target="https://drive.google.com/file/d/1twFyAPfQe3wC9rTq9FLu20vmV1hpdX16/view?usp=sharing" TargetMode="External"/><Relationship Id="rId568" Type="http://schemas.openxmlformats.org/officeDocument/2006/relationships/hyperlink" Target="https://drive.google.com/file/d/12WA64WJJC7Y5n43EpA9KX4cHMUo1OYGT/view?usp=sharing" TargetMode="External"/><Relationship Id="rId165" Type="http://schemas.openxmlformats.org/officeDocument/2006/relationships/hyperlink" Target="https://drive.google.com/file/d/1K963TFiiu6Tw6Cx4BfqkLlOE7uP29KMP/view?usp=sharing" TargetMode="External"/><Relationship Id="rId372" Type="http://schemas.openxmlformats.org/officeDocument/2006/relationships/hyperlink" Target="https://drive.google.com/file/d/1pN5Zkf0VxrMhHpdVTnowT9sHtyGJkk9y/view?usp=sharing" TargetMode="External"/><Relationship Id="rId428" Type="http://schemas.openxmlformats.org/officeDocument/2006/relationships/hyperlink" Target="https://drive.google.com/file/d/15znw70jEHsjWnoaKXPAh11V3FnlVpy5I/view?usp=sharing" TargetMode="External"/><Relationship Id="rId232" Type="http://schemas.openxmlformats.org/officeDocument/2006/relationships/hyperlink" Target="https://drive.google.com/file/d/1-qUTbLd5uebbu9hhOXW-ySittt3TVCZo/view?usp=sharing" TargetMode="External"/><Relationship Id="rId274" Type="http://schemas.openxmlformats.org/officeDocument/2006/relationships/hyperlink" Target="https://drive.google.com/file/d/1_cNrNYZGhSoBf5QzNKCAonNBbpJCGXmT/view?usp=sharing" TargetMode="External"/><Relationship Id="rId481" Type="http://schemas.openxmlformats.org/officeDocument/2006/relationships/hyperlink" Target="https://drive.google.com/file/d/1vndtr_rZpFW4vda0s8oJeVoESZu4-IcI/view?usp=sharing" TargetMode="External"/><Relationship Id="rId27" Type="http://schemas.openxmlformats.org/officeDocument/2006/relationships/hyperlink" Target="https://drive.google.com/file/d/1feXVfugCKNOT8fb4AY1PMaCT55IRF0z5/view?usp=sharing" TargetMode="External"/><Relationship Id="rId69" Type="http://schemas.openxmlformats.org/officeDocument/2006/relationships/hyperlink" Target="https://drive.google.com/file/d/1tEWRA2mGHq1LgWyx4yC2n9mWw67vumkl/view?usp=sharing" TargetMode="External"/><Relationship Id="rId134" Type="http://schemas.openxmlformats.org/officeDocument/2006/relationships/hyperlink" Target="https://drive.google.com/file/d/1JsHxHg-baOrSoM3mIGbMp45jN6ZFe7-x/view?usp=sharing" TargetMode="External"/><Relationship Id="rId537" Type="http://schemas.openxmlformats.org/officeDocument/2006/relationships/hyperlink" Target="https://drive.google.com/file/d/1RUOeFs_c30YSQjFLawKc5LtUk9crb1hG/view?usp=sharing" TargetMode="External"/><Relationship Id="rId80" Type="http://schemas.openxmlformats.org/officeDocument/2006/relationships/hyperlink" Target="https://drive.google.com/file/d/1WRo-Mghp7aQFwb3rdFs1Y4gYKgQ3rsyf/view?usp=sharing" TargetMode="External"/><Relationship Id="rId176" Type="http://schemas.openxmlformats.org/officeDocument/2006/relationships/hyperlink" Target="https://drive.google.com/file/d/1dSEo0JiO_p-lnP5RuLv9R_HoNcsHp1vM/view?usp=sharing" TargetMode="External"/><Relationship Id="rId341" Type="http://schemas.openxmlformats.org/officeDocument/2006/relationships/hyperlink" Target="https://drive.google.com/file/d/1IvXoulHScxrzsT5UaIToNcw6YZY_uGLE/view?usp=sharing" TargetMode="External"/><Relationship Id="rId383" Type="http://schemas.openxmlformats.org/officeDocument/2006/relationships/hyperlink" Target="https://drive.google.com/file/d/1z-_a1al-3PhMBjUskmpohlBCnjxLYQo7/view?usp=sharing" TargetMode="External"/><Relationship Id="rId439" Type="http://schemas.openxmlformats.org/officeDocument/2006/relationships/hyperlink" Target="https://drive.google.com/file/d/1a2B3PjvAxrr5R1pIfOozvyBVlvm0v7pW/view?usp=sharing" TargetMode="External"/><Relationship Id="rId201" Type="http://schemas.openxmlformats.org/officeDocument/2006/relationships/hyperlink" Target="https://drive.google.com/file/d/1uHJYCWvurckj_ntZfVdwOHEedyml0MC5/view?usp=sharing" TargetMode="External"/><Relationship Id="rId243" Type="http://schemas.openxmlformats.org/officeDocument/2006/relationships/hyperlink" Target="https://drive.google.com/file/d/1Q7-Rt_q4y22auQSVYaBtWqlU7RuM5wBy/view?usp=sharing" TargetMode="External"/><Relationship Id="rId285" Type="http://schemas.openxmlformats.org/officeDocument/2006/relationships/hyperlink" Target="https://drive.google.com/file/d/1dsu3XO5IdJT5ZAJO9wdlhLiJTpEmIuz4/view?usp=sharing" TargetMode="External"/><Relationship Id="rId450" Type="http://schemas.openxmlformats.org/officeDocument/2006/relationships/hyperlink" Target="https://drive.google.com/file/d/1h6THUjeIN_XzhiTiWzDMpX1JcN3OCuLM/view?usp=sharing" TargetMode="External"/><Relationship Id="rId506" Type="http://schemas.openxmlformats.org/officeDocument/2006/relationships/hyperlink" Target="https://drive.google.com/file/d/1awc42Fa9SuKrY7vEpSUA6RQcWF8YC8cq/view?usp=sharing" TargetMode="External"/><Relationship Id="rId38" Type="http://schemas.openxmlformats.org/officeDocument/2006/relationships/hyperlink" Target="https://drive.google.com/file/d/10mDFQI4EppDxuARmA1OIfeejPDzQa5O3/view?usp=sharing" TargetMode="External"/><Relationship Id="rId103" Type="http://schemas.openxmlformats.org/officeDocument/2006/relationships/hyperlink" Target="https://drive.google.com/file/d/1saphos-krybr9UmKyL9wig2ebDfgCKwZ/view?usp=sharing" TargetMode="External"/><Relationship Id="rId310" Type="http://schemas.openxmlformats.org/officeDocument/2006/relationships/hyperlink" Target="https://drive.google.com/file/d/1_C7MHasyturXu1OGzUkGQTzwP3iFl8ZJ/view?usp=sharing" TargetMode="External"/><Relationship Id="rId492" Type="http://schemas.openxmlformats.org/officeDocument/2006/relationships/hyperlink" Target="https://drive.google.com/file/d/1pW2e_otsE3-Zcul9l6FUasI3wqJmup8i/view?usp=sharing" TargetMode="External"/><Relationship Id="rId548" Type="http://schemas.openxmlformats.org/officeDocument/2006/relationships/hyperlink" Target="https://drive.google.com/file/d/16ziHeHe69vcRBW_ogxdtjWbx3AellHoG/view?usp=sharing" TargetMode="External"/><Relationship Id="rId91" Type="http://schemas.openxmlformats.org/officeDocument/2006/relationships/hyperlink" Target="https://drive.google.com/file/d/1nNyNd1UVZPGLcJW4McC_RnCOIo8kWUAi/view?usp=sharing" TargetMode="External"/><Relationship Id="rId145" Type="http://schemas.openxmlformats.org/officeDocument/2006/relationships/hyperlink" Target="https://drive.google.com/file/d/1DBio1I8sbyfndYXikTCKvbGRrEnJHFP-/view?usp=sharing" TargetMode="External"/><Relationship Id="rId187" Type="http://schemas.openxmlformats.org/officeDocument/2006/relationships/hyperlink" Target="https://drive.google.com/file/d/10bZICkp8Hq1lQQbkKaz-2ETMMXYtXpV7/view?usp=sharing" TargetMode="External"/><Relationship Id="rId352" Type="http://schemas.openxmlformats.org/officeDocument/2006/relationships/hyperlink" Target="https://drive.google.com/file/d/1mJjIgLop3lCESxFVg42OVoqJRHY89ZhC/view?usp=sharing" TargetMode="External"/><Relationship Id="rId394" Type="http://schemas.openxmlformats.org/officeDocument/2006/relationships/hyperlink" Target="https://drive.google.com/file/d/19nZU50k20BHqWWPbeUhKYaxU8Bv44vre/view?usp=sharing" TargetMode="External"/><Relationship Id="rId408" Type="http://schemas.openxmlformats.org/officeDocument/2006/relationships/hyperlink" Target="https://drive.google.com/file/d/19nZU50k20BHqWWPbeUhKYaxU8Bv44vre/view?usp=sharing" TargetMode="External"/><Relationship Id="rId212" Type="http://schemas.openxmlformats.org/officeDocument/2006/relationships/hyperlink" Target="https://drive.google.com/file/d/1QBN29gncckWXDWCuHuyN1pvrj0afEd7I/view?usp=sharing" TargetMode="External"/><Relationship Id="rId254" Type="http://schemas.openxmlformats.org/officeDocument/2006/relationships/hyperlink" Target="https://drive.google.com/file/d/1yB8kzCcSCIF-PpJycYzvzw-hvi_2Cg9j/view?usp=sharing" TargetMode="External"/><Relationship Id="rId49" Type="http://schemas.openxmlformats.org/officeDocument/2006/relationships/hyperlink" Target="https://drive.google.com/file/d/1AdKUUijy2RbDwOsyTJUm-yg3uU6H-aRR/view?usp=sharing" TargetMode="External"/><Relationship Id="rId114" Type="http://schemas.openxmlformats.org/officeDocument/2006/relationships/hyperlink" Target="https://drive.google.com/file/d/1vXcwg_R6eGYPJGI49prFo23xAWSEs3Qx/view?usp=sharing" TargetMode="External"/><Relationship Id="rId296" Type="http://schemas.openxmlformats.org/officeDocument/2006/relationships/hyperlink" Target="https://drive.google.com/file/d/1Wjc0RUWP76dDg2UjPyAdapAVKTFUjzeQ/view?usp=sharing" TargetMode="External"/><Relationship Id="rId461" Type="http://schemas.openxmlformats.org/officeDocument/2006/relationships/hyperlink" Target="https://drive.google.com/file/d/1ma3fGSbXQbbddhLkOFYX_mv7wyVI1nvY/view?usp=sharing" TargetMode="External"/><Relationship Id="rId517" Type="http://schemas.openxmlformats.org/officeDocument/2006/relationships/hyperlink" Target="https://drive.google.com/file/d/1EQvoZHGKB156GKNOYgM6zxQL2yoD07Yo/view?usp=sharing" TargetMode="External"/><Relationship Id="rId559" Type="http://schemas.openxmlformats.org/officeDocument/2006/relationships/hyperlink" Target="https://drive.google.com/file/d/1EYQemiDrpX39TfQqqEcykhOVGeYVRJr-/view?usp=sharing" TargetMode="External"/><Relationship Id="rId60" Type="http://schemas.openxmlformats.org/officeDocument/2006/relationships/hyperlink" Target="https://drive.google.com/file/d/1P7gPNeFXalwsupTRX3aV2HxtJxm_jWe6/view?usp=sharing" TargetMode="External"/><Relationship Id="rId156" Type="http://schemas.openxmlformats.org/officeDocument/2006/relationships/hyperlink" Target="https://drive.google.com/file/d/1kI9fTTkTmA8urI5SBAe7t09jbVOaehcK/view?usp=sharing" TargetMode="External"/><Relationship Id="rId198" Type="http://schemas.openxmlformats.org/officeDocument/2006/relationships/hyperlink" Target="https://drive.google.com/file/d/1N6lDazg4BIGtDHMEcw51ahLrEZeOEllc/view?usp=sharing" TargetMode="External"/><Relationship Id="rId321" Type="http://schemas.openxmlformats.org/officeDocument/2006/relationships/hyperlink" Target="https://drive.google.com/file/d/1pD3XVsZaR-jrPkfMov2s3wP8sF_-9Vt0/view?usp=sharing" TargetMode="External"/><Relationship Id="rId363" Type="http://schemas.openxmlformats.org/officeDocument/2006/relationships/hyperlink" Target="https://drive.google.com/file/d/1ztaAL7MUVkrwAEwShXWviqNiuqODPaKH/view?usp=sharing" TargetMode="External"/><Relationship Id="rId419" Type="http://schemas.openxmlformats.org/officeDocument/2006/relationships/hyperlink" Target="https://drive.google.com/file/d/1JELWdMGMVcqyPI-ZgbU0hhfntnMNjGVF/view?usp=sharing" TargetMode="External"/><Relationship Id="rId570" Type="http://schemas.openxmlformats.org/officeDocument/2006/relationships/hyperlink" Target="https://drive.google.com/file/d/12WA64WJJC7Y5n43EpA9KX4cHMUo1OYGT/view?usp=sharing" TargetMode="External"/><Relationship Id="rId223" Type="http://schemas.openxmlformats.org/officeDocument/2006/relationships/hyperlink" Target="https://drive.google.com/file/d/11frHzs4cTpwaWJYi1UhRBfJA2FE-C51S/view?usp=sharing" TargetMode="External"/><Relationship Id="rId430" Type="http://schemas.openxmlformats.org/officeDocument/2006/relationships/hyperlink" Target="https://drive.google.com/file/d/1qhRgwh0h7PTvCRdaegua7hE40VY8PIUZ/view?usp=sharing" TargetMode="External"/><Relationship Id="rId18" Type="http://schemas.openxmlformats.org/officeDocument/2006/relationships/hyperlink" Target="https://drive.google.com/file/d/1dswQpZqALEU5NZdZhyoROilTVdFhSlPz/view?usp=sharing" TargetMode="External"/><Relationship Id="rId265" Type="http://schemas.openxmlformats.org/officeDocument/2006/relationships/hyperlink" Target="https://drive.google.com/file/d/1MlvMeR8O5bGVwVo5uUjWZ6rwNaaqGrsj/view?usp=sharing" TargetMode="External"/><Relationship Id="rId472" Type="http://schemas.openxmlformats.org/officeDocument/2006/relationships/hyperlink" Target="https://drive.google.com/file/d/1vndtr_rZpFW4vda0s8oJeVoESZu4-IcI/view?usp=sharing" TargetMode="External"/><Relationship Id="rId528" Type="http://schemas.openxmlformats.org/officeDocument/2006/relationships/hyperlink" Target="https://drive.google.com/file/d/1naYkYQmjoZem2I8UZGX-WDBPiMfqY8rA/view?usp=sharing" TargetMode="External"/><Relationship Id="rId125" Type="http://schemas.openxmlformats.org/officeDocument/2006/relationships/hyperlink" Target="https://drive.google.com/file/d/1kG-x83Tk-Cf08c_J3VnkLF4z6LH-miqP/view?usp=sharing" TargetMode="External"/><Relationship Id="rId167" Type="http://schemas.openxmlformats.org/officeDocument/2006/relationships/hyperlink" Target="https://drive.google.com/file/d/1LJUs8N5J-sGlbHrlDMJY3jdbw7Tu7JyC/view?usp=sharing" TargetMode="External"/><Relationship Id="rId332" Type="http://schemas.openxmlformats.org/officeDocument/2006/relationships/hyperlink" Target="https://drive.google.com/file/d/1VRd2nrZq_1q6BPYftgp-k7SQO2pqJn62/view?usp=sharing" TargetMode="External"/><Relationship Id="rId374" Type="http://schemas.openxmlformats.org/officeDocument/2006/relationships/hyperlink" Target="https://drive.google.com/file/d/1f1FHoxY7q-9fgvLJp029Ni5ANSIfKNRB/view?usp=sharing" TargetMode="External"/><Relationship Id="rId71" Type="http://schemas.openxmlformats.org/officeDocument/2006/relationships/hyperlink" Target="https://drive.google.com/file/d/152mf1PR8MtYpvpeYtX4iVUfHjE3gpJwT/view?usp=sharing" TargetMode="External"/><Relationship Id="rId234" Type="http://schemas.openxmlformats.org/officeDocument/2006/relationships/hyperlink" Target="https://drive.google.com/file/d/1W9FQvXolWsK3XhbFR28tHIV_JgnWq4m2/view?usp=sharing" TargetMode="External"/><Relationship Id="rId2" Type="http://schemas.openxmlformats.org/officeDocument/2006/relationships/hyperlink" Target="https://drive.google.com/file/d/1NVHGniC7hoTpJawsUY3iDmXyYkID40yx/view?usp=sharinghttps://drive.google.com/file/d/1obhvpa_ZHx8lpuwGUhw5ExDWOsDydFPV/view?usp=sharing" TargetMode="External"/><Relationship Id="rId29" Type="http://schemas.openxmlformats.org/officeDocument/2006/relationships/hyperlink" Target="https://drive.google.com/file/d/1fQ4qPkgfTJ5kPF5WnhRNOJzmToLGMra1/view?usp=sharing" TargetMode="External"/><Relationship Id="rId276" Type="http://schemas.openxmlformats.org/officeDocument/2006/relationships/hyperlink" Target="https://drive.google.com/file/d/1_cNrNYZGhSoBf5QzNKCAonNBbpJCGXmT/view?usp=sharing" TargetMode="External"/><Relationship Id="rId441" Type="http://schemas.openxmlformats.org/officeDocument/2006/relationships/hyperlink" Target="https://drive.google.com/file/d/1a2B3PjvAxrr5R1pIfOozvyBVlvm0v7pW/view?usp=sharing" TargetMode="External"/><Relationship Id="rId483" Type="http://schemas.openxmlformats.org/officeDocument/2006/relationships/hyperlink" Target="https://drive.google.com/file/d/1i_Zp029NeS88Meq_aY2N4xgFgC-YQYTw/view?usp=sharing" TargetMode="External"/><Relationship Id="rId539" Type="http://schemas.openxmlformats.org/officeDocument/2006/relationships/hyperlink" Target="https://drive.google.com/file/d/1e_jsR9KucchaH6zfJBaxa8qkiXZDCOdj/view?usp=sharing" TargetMode="External"/><Relationship Id="rId40" Type="http://schemas.openxmlformats.org/officeDocument/2006/relationships/hyperlink" Target="https://drive.google.com/file/d/10SM2yVKcK5uat5aXAjFe6wz_AyReEUuL/view?usp=sharing" TargetMode="External"/><Relationship Id="rId136" Type="http://schemas.openxmlformats.org/officeDocument/2006/relationships/hyperlink" Target="https://drive.google.com/file/d/1rhPRSXWPMBDzcpQxUp3rfIsDYO5w5PrB/view?usp=sharing" TargetMode="External"/><Relationship Id="rId178" Type="http://schemas.openxmlformats.org/officeDocument/2006/relationships/hyperlink" Target="https://drive.google.com/file/d/1GpGPPNOkA37J3lrQyEjbKDZI9dDcpWcx/view?usp=sharing" TargetMode="External"/><Relationship Id="rId301" Type="http://schemas.openxmlformats.org/officeDocument/2006/relationships/hyperlink" Target="https://drive.google.com/file/d/10GGZtsc1iizFQgLl5Ehc1UHHDJ0zJyjf/view?usp=sharing" TargetMode="External"/><Relationship Id="rId343" Type="http://schemas.openxmlformats.org/officeDocument/2006/relationships/hyperlink" Target="https://drive.google.com/file/d/1xAz8kG2gLtKOKhRwlQhd7-ng8TlKG3lT/view?usp=sharing" TargetMode="External"/><Relationship Id="rId550" Type="http://schemas.openxmlformats.org/officeDocument/2006/relationships/hyperlink" Target="https://drive.google.com/file/d/1y-XFmTmpBVGD5aNzhYErnFAn8TGNd5Kb/view?usp=sharing" TargetMode="External"/><Relationship Id="rId82" Type="http://schemas.openxmlformats.org/officeDocument/2006/relationships/hyperlink" Target="https://drive.google.com/file/d/1rZBRJj2n1Vl2liQ3niea-avlXzhZix7V/view?usp=sharing" TargetMode="External"/><Relationship Id="rId203" Type="http://schemas.openxmlformats.org/officeDocument/2006/relationships/hyperlink" Target="https://drive.google.com/file/d/1vIE1GzE0FjLVUeOO6xagkLZeyBO1mA2F/view?usp=sharing" TargetMode="External"/><Relationship Id="rId385" Type="http://schemas.openxmlformats.org/officeDocument/2006/relationships/hyperlink" Target="https://drive.google.com/file/d/1z-_a1al-3PhMBjUskmpohlBCnjxLYQo7/view?usp=sharing" TargetMode="External"/><Relationship Id="rId245" Type="http://schemas.openxmlformats.org/officeDocument/2006/relationships/hyperlink" Target="https://drive.google.com/file/d/12WA64WJJC7Y5n43EpA9KX4cHMUo1OYGT/view?usp=sharing" TargetMode="External"/><Relationship Id="rId287" Type="http://schemas.openxmlformats.org/officeDocument/2006/relationships/hyperlink" Target="https://drive.google.com/file/d/1dsu3XO5IdJT5ZAJO9wdlhLiJTpEmIuz4/view?usp=sharing" TargetMode="External"/><Relationship Id="rId410" Type="http://schemas.openxmlformats.org/officeDocument/2006/relationships/hyperlink" Target="https://drive.google.com/file/d/1kgTdhOR29Jokc1QSzOXcQjCdl6338p-G/view?usp=sharing" TargetMode="External"/><Relationship Id="rId452" Type="http://schemas.openxmlformats.org/officeDocument/2006/relationships/hyperlink" Target="https://drive.google.com/file/d/1CLVMbQ4znodj5YjQFkkFCt4CxISKl8jO/view?usp=sharing" TargetMode="External"/><Relationship Id="rId494" Type="http://schemas.openxmlformats.org/officeDocument/2006/relationships/hyperlink" Target="../../../AppData/Downloads/AppData/Local/Microsoft/Windows/INetCache/IE/AppData/Downloads/FOTO" TargetMode="External"/><Relationship Id="rId508" Type="http://schemas.openxmlformats.org/officeDocument/2006/relationships/hyperlink" Target="https://drive.google.com/file/d/1b2yoU1cEzqbXSDl_4apcP3kuG_Mcvf5g/view?usp=sharing" TargetMode="External"/><Relationship Id="rId105" Type="http://schemas.openxmlformats.org/officeDocument/2006/relationships/hyperlink" Target="https://drive.google.com/file/d/1xP0Rc095YctHHMxEvgOMMpqrt_52uIzK/view?usp=sharing" TargetMode="External"/><Relationship Id="rId147" Type="http://schemas.openxmlformats.org/officeDocument/2006/relationships/hyperlink" Target="https://drive.google.com/file/d/1DBio1I8sbyfndYXikTCKvbGRrEnJHFP-/view?usp=sharing" TargetMode="External"/><Relationship Id="rId312" Type="http://schemas.openxmlformats.org/officeDocument/2006/relationships/hyperlink" Target="https://drive.google.com/file/d/1N081KkreFJRWDx1C5M4KbLqWSec6jMZD/view?usp=sharing" TargetMode="External"/><Relationship Id="rId354" Type="http://schemas.openxmlformats.org/officeDocument/2006/relationships/hyperlink" Target="https://drive.google.com/file/d/1EoZH2-Fm79Y-_YFWFEJWT8SH5Lqncjgu/view?usp=sharing" TargetMode="External"/><Relationship Id="rId51" Type="http://schemas.openxmlformats.org/officeDocument/2006/relationships/hyperlink" Target="https://drive.google.com/file/d/11cW-bGIUzzqxX1v3LIFLzZY373-MNf0r/view?usp=sharing" TargetMode="External"/><Relationship Id="rId93" Type="http://schemas.openxmlformats.org/officeDocument/2006/relationships/hyperlink" Target="https://drive.google.com/file/d/1XFYE7G4k6G0uh6jKMzr15bBplibbhEDL/view?usp=sharing" TargetMode="External"/><Relationship Id="rId189" Type="http://schemas.openxmlformats.org/officeDocument/2006/relationships/hyperlink" Target="https://drive.google.com/file/d/1pTH5RtufLyFhONftq9eVvysDR7frXoSR/view?usp=sharing" TargetMode="External"/><Relationship Id="rId396" Type="http://schemas.openxmlformats.org/officeDocument/2006/relationships/hyperlink" Target="https://drive.google.com/file/d/19nZU50k20BHqWWPbeUhKYaxU8Bv44vre/view?usp=sharing" TargetMode="External"/><Relationship Id="rId561" Type="http://schemas.openxmlformats.org/officeDocument/2006/relationships/hyperlink" Target="https://drive.google.com/file/d/19RJHNo0hcMtrEqsjTwNT3gPyTpSTRgxQ/view?usp=sharing" TargetMode="External"/><Relationship Id="rId214" Type="http://schemas.openxmlformats.org/officeDocument/2006/relationships/hyperlink" Target="https://drive.google.com/file/d/1PRD0QMbzPdGTAznKpLhB8JQATpJPFLD0/view?usp=sharing" TargetMode="External"/><Relationship Id="rId256" Type="http://schemas.openxmlformats.org/officeDocument/2006/relationships/hyperlink" Target="https://drive.google.com/file/d/109boqQ76er2ByvbjsOlN7jHkKhJj1g3Y/view?usp=sharing" TargetMode="External"/><Relationship Id="rId298" Type="http://schemas.openxmlformats.org/officeDocument/2006/relationships/hyperlink" Target="https://drive.google.com/file/d/1t_7eaK5XqHxr-kSk_Np6rd_eOwcFvVQu/view?usp=sharing" TargetMode="External"/><Relationship Id="rId421" Type="http://schemas.openxmlformats.org/officeDocument/2006/relationships/hyperlink" Target="https://drive.google.com/file/d/115YJHtHk8TTfpk10oSxMKbB_7jetNqwK/view?usp=sharing" TargetMode="External"/><Relationship Id="rId463" Type="http://schemas.openxmlformats.org/officeDocument/2006/relationships/hyperlink" Target="https://drive.google.com/file/d/1lxp7eDBQfELqApt6kfkUsZu4dOzpl913/view?usp=sharing" TargetMode="External"/><Relationship Id="rId519" Type="http://schemas.openxmlformats.org/officeDocument/2006/relationships/hyperlink" Target="https://drive.google.com/file/d/1uaY4JPIc-8om9WbgyUokzHtwamnK4SPu/view?usp=sharing" TargetMode="External"/><Relationship Id="rId116" Type="http://schemas.openxmlformats.org/officeDocument/2006/relationships/hyperlink" Target="https://drive.google.com/file/d/180Pcxpbbyu5WoMYN89mhJbVKU52nCFVc/view?usp=sharing" TargetMode="External"/><Relationship Id="rId158" Type="http://schemas.openxmlformats.org/officeDocument/2006/relationships/hyperlink" Target="https://drive.google.com/file/d/1kRGNsCxljlVbh_AsqF-cA7B1qx6Y7O70/view?usp=sharing" TargetMode="External"/><Relationship Id="rId323" Type="http://schemas.openxmlformats.org/officeDocument/2006/relationships/hyperlink" Target="https://drive.google.com/file/d/1LXonEzP23nrXsfhCQCHzg4RqH3bFBVNH/view?usp=sharing" TargetMode="External"/><Relationship Id="rId530" Type="http://schemas.openxmlformats.org/officeDocument/2006/relationships/hyperlink" Target="https://drive.google.com/file/d/14IZd1M4IOm7vJI4WHu6WL_t--jI8FTMk/view?usp=sharing" TargetMode="External"/><Relationship Id="rId20" Type="http://schemas.openxmlformats.org/officeDocument/2006/relationships/hyperlink" Target="https://drive.google.com/file/d/1dswQpZqALEU5NZdZhyoROilTVdFhSlPz/view?usp=sharing" TargetMode="External"/><Relationship Id="rId62" Type="http://schemas.openxmlformats.org/officeDocument/2006/relationships/hyperlink" Target="https://drive.google.com/file/d/1lDh-z0Y4w_5mi4_gYeX4BXZiCYeQgiCu/view?usp=sharing" TargetMode="External"/><Relationship Id="rId365" Type="http://schemas.openxmlformats.org/officeDocument/2006/relationships/hyperlink" Target="https://drive.google.com/file/d/1--J9wyFL985ji5BeMeW4BfoD8f6G9ze6/view?usp=sharing" TargetMode="External"/><Relationship Id="rId572" Type="http://schemas.openxmlformats.org/officeDocument/2006/relationships/hyperlink" Target="https://drive.google.com/file/d/19nZU50k20BHqWWPbeUhKYaxU8Bv44vre/view?usp=sharing" TargetMode="External"/><Relationship Id="rId225" Type="http://schemas.openxmlformats.org/officeDocument/2006/relationships/hyperlink" Target="https://drive.google.com/file/d/11frHzs4cTpwaWJYi1UhRBfJA2FE-C51S/view?usp=sharing" TargetMode="External"/><Relationship Id="rId267" Type="http://schemas.openxmlformats.org/officeDocument/2006/relationships/hyperlink" Target="https://drive.google.com/file/d/1oucgkK8GRCrmybDlcqLN0sMO0qeOUA7w/view?usp=sharing" TargetMode="External"/><Relationship Id="rId432" Type="http://schemas.openxmlformats.org/officeDocument/2006/relationships/hyperlink" Target="https://drive.google.com/file/d/1oBjSZgP6t4Xb5EtFZfVTp0IWwfXRcEd-/view?usp=sharing" TargetMode="External"/><Relationship Id="rId474" Type="http://schemas.openxmlformats.org/officeDocument/2006/relationships/hyperlink" Target="https://drive.google.com/file/d/1lgAEwGeq0e1KSqS2EPTzpSIv_BZ79H_Y/view?usp=sharing" TargetMode="External"/><Relationship Id="rId127" Type="http://schemas.openxmlformats.org/officeDocument/2006/relationships/hyperlink" Target="https://drive.google.com/file/d/1eGhXhL5kbX-NcWnoj3NL0CpdgaNjtvp9/view?usp=sharing" TargetMode="External"/><Relationship Id="rId31" Type="http://schemas.openxmlformats.org/officeDocument/2006/relationships/hyperlink" Target="https://drive.google.com/file/d/1XXAeHB2i2n5D4h6vWp-ct_ziewwMSDV9/view?usp=sharing" TargetMode="External"/><Relationship Id="rId73" Type="http://schemas.openxmlformats.org/officeDocument/2006/relationships/hyperlink" Target="https://drive.google.com/file/d/1iRVjH1eV6J740lVMqtkHJmcQfSvOP4fs/view?usp=sharing" TargetMode="External"/><Relationship Id="rId169" Type="http://schemas.openxmlformats.org/officeDocument/2006/relationships/hyperlink" Target="https://drive.google.com/file/d/1ejQMb7avOk6tuLn12R2DBhWb320v7QTY/view?usp=sharing" TargetMode="External"/><Relationship Id="rId334" Type="http://schemas.openxmlformats.org/officeDocument/2006/relationships/hyperlink" Target="https://drive.google.com/file/d/1_fmGF8V2kPNKKAeViO3e7IPfvTsiE5Kf/view?usp=sharing" TargetMode="External"/><Relationship Id="rId376" Type="http://schemas.openxmlformats.org/officeDocument/2006/relationships/hyperlink" Target="https://drive.google.com/file/d/1z-_a1al-3PhMBjUskmpohlBCnjxLYQo7/view?usp=sharing" TargetMode="External"/><Relationship Id="rId541" Type="http://schemas.openxmlformats.org/officeDocument/2006/relationships/hyperlink" Target="https://drive.google.com/file/d/1EjPHoV5hW27RVtAO1RgFTXX0gQ-_3s16/view?usp=sharing" TargetMode="External"/><Relationship Id="rId4" Type="http://schemas.openxmlformats.org/officeDocument/2006/relationships/hyperlink" Target="https://drive.google.com/file/d/1KH__b9WRBAzUS6Uhx93_q4yBRT9Pzp6x/view?usp=sharing" TargetMode="External"/><Relationship Id="rId180" Type="http://schemas.openxmlformats.org/officeDocument/2006/relationships/hyperlink" Target="https://drive.google.com/file/d/18FC5LxVtNRJJXKk4INimmPI7o7GgkNqn/view?usp=sharing" TargetMode="External"/><Relationship Id="rId236" Type="http://schemas.openxmlformats.org/officeDocument/2006/relationships/hyperlink" Target="https://drive.google.com/file/d/1W9FQvXolWsK3XhbFR28tHIV_JgnWq4m2/view?usp=sharing" TargetMode="External"/><Relationship Id="rId278" Type="http://schemas.openxmlformats.org/officeDocument/2006/relationships/hyperlink" Target="https://drive.google.com/file/d/1_cNrNYZGhSoBf5QzNKCAonNBbpJCGXmT/view?usp=sharing" TargetMode="External"/><Relationship Id="rId401" Type="http://schemas.openxmlformats.org/officeDocument/2006/relationships/hyperlink" Target="https://drive.google.com/file/d/19nZU50k20BHqWWPbeUhKYaxU8Bv44vre/view?usp=sharing" TargetMode="External"/><Relationship Id="rId443" Type="http://schemas.openxmlformats.org/officeDocument/2006/relationships/hyperlink" Target="https://drive.google.com/file/d/1ols5NF9-nJ6UxUYcIaysIt3jiymSAkZp/view?usp=sharing" TargetMode="External"/><Relationship Id="rId303" Type="http://schemas.openxmlformats.org/officeDocument/2006/relationships/hyperlink" Target="https://drive.google.com/file/d/15nJqX2JN1S41yMb9S46fD28RPUR9jb1T/view?usp=sharing" TargetMode="External"/><Relationship Id="rId485" Type="http://schemas.openxmlformats.org/officeDocument/2006/relationships/hyperlink" Target="https://drive.google.com/file/d/1i_Zp029NeS88Meq_aY2N4xgFgC-YQYTw/view?usp=sharing" TargetMode="External"/><Relationship Id="rId42" Type="http://schemas.openxmlformats.org/officeDocument/2006/relationships/hyperlink" Target="https://drive.google.com/file/d/1GR9-5AyCGKUk1f_zsYzoEGE-vyX5I87x/view?usp=sharing" TargetMode="External"/><Relationship Id="rId84" Type="http://schemas.openxmlformats.org/officeDocument/2006/relationships/hyperlink" Target="https://drive.google.com/file/d/16gW_l9FPeSrA6byy1_nhZfoGg81O5MM8/view?usp=sharing" TargetMode="External"/><Relationship Id="rId138" Type="http://schemas.openxmlformats.org/officeDocument/2006/relationships/hyperlink" Target="https://drive.google.com/file/d/16ZQ9Qq9qOLJBBWA2QTDExyNPR0mbaPoE/view?usp=sharing" TargetMode="External"/><Relationship Id="rId345" Type="http://schemas.openxmlformats.org/officeDocument/2006/relationships/hyperlink" Target="https://drive.google.com/file/d/1-6EbNezwHJyHd0EoaiRbBaysH_zt6L7I/view?usp=sharing" TargetMode="External"/><Relationship Id="rId387" Type="http://schemas.openxmlformats.org/officeDocument/2006/relationships/hyperlink" Target="https://drive.google.com/file/d/1z-_a1al-3PhMBjUskmpohlBCnjxLYQo7/view?usp=sharing" TargetMode="External"/><Relationship Id="rId510" Type="http://schemas.openxmlformats.org/officeDocument/2006/relationships/hyperlink" Target="https://drive.google.com/file/d/1rD5I28DwvtL3iL1pZlBuH2E5cF9qaKhe/view?usp=sharing" TargetMode="External"/><Relationship Id="rId552" Type="http://schemas.openxmlformats.org/officeDocument/2006/relationships/hyperlink" Target="https://drive.google.com/file/d/1ytnl1XspAw9PwYl7MdOloBNcnKYYTIVp/view?usp=sharing" TargetMode="External"/><Relationship Id="rId191" Type="http://schemas.openxmlformats.org/officeDocument/2006/relationships/hyperlink" Target="https://drive.google.com/file/d/1pTH5RtufLyFhONftq9eVvysDR7frXoSR/view?usp=sharing" TargetMode="External"/><Relationship Id="rId205" Type="http://schemas.openxmlformats.org/officeDocument/2006/relationships/hyperlink" Target="https://drive.google.com/file/d/16n4gLyErQWdk_emsWekCK4pWbvOFcUOf/view?usp=sharing" TargetMode="External"/><Relationship Id="rId247" Type="http://schemas.openxmlformats.org/officeDocument/2006/relationships/hyperlink" Target="https://drive.google.com/file/d/12WA64WJJC7Y5n43EpA9KX4cHMUo1OYGT/view?usp=sharing" TargetMode="External"/><Relationship Id="rId412" Type="http://schemas.openxmlformats.org/officeDocument/2006/relationships/hyperlink" Target="https://drive.google.com/file/d/1JELWdMGMVcqyPI-ZgbU0hhfntnMNjGVF/view?usp=sharing" TargetMode="External"/><Relationship Id="rId107" Type="http://schemas.openxmlformats.org/officeDocument/2006/relationships/hyperlink" Target="https://drive.google.com/file/d/1INLwzfIArr_N5oPWpu3a1hufDyASZqXU/view?usp=sharing" TargetMode="External"/><Relationship Id="rId289" Type="http://schemas.openxmlformats.org/officeDocument/2006/relationships/hyperlink" Target="https://drive.google.com/file/d/1Wjc0RUWP76dDg2UjPyAdapAVKTFUjzeQ/view?usp=sharing" TargetMode="External"/><Relationship Id="rId454" Type="http://schemas.openxmlformats.org/officeDocument/2006/relationships/hyperlink" Target="https://drive.google.com/file/d/1dVmARduT9qFC1Gp8C8kr9Cnl2OrEVfPn/view?usp=sharing" TargetMode="External"/><Relationship Id="rId496" Type="http://schemas.openxmlformats.org/officeDocument/2006/relationships/hyperlink" Target="https://drive.google.com/file/d/1vyfZcIl5CQ5MdBjMNRsqdAKTSggowa9J/view?usp=sharing" TargetMode="External"/><Relationship Id="rId11" Type="http://schemas.openxmlformats.org/officeDocument/2006/relationships/hyperlink" Target="https://drive.google.com/file/d/1GguTeOweDdF2HqNBvwe7F9kLMAGfZgrY/view?usp=sharing" TargetMode="External"/><Relationship Id="rId53" Type="http://schemas.openxmlformats.org/officeDocument/2006/relationships/hyperlink" Target="https://drive.google.com/file/d/168rhvREx6d2sySJQz4dUTV44XWlVS0Fl/view?usp=sharing" TargetMode="External"/><Relationship Id="rId149" Type="http://schemas.openxmlformats.org/officeDocument/2006/relationships/hyperlink" Target="https://drive.google.com/file/d/1DBio1I8sbyfndYXikTCKvbGRrEnJHFP-/view?usp=sharing" TargetMode="External"/><Relationship Id="rId314" Type="http://schemas.openxmlformats.org/officeDocument/2006/relationships/hyperlink" Target="https://drive.google.com/file/d/1Qtd3tOrkZI7amaeAkUb5B5Rheibsw3x2/view?usp=sharing" TargetMode="External"/><Relationship Id="rId356" Type="http://schemas.openxmlformats.org/officeDocument/2006/relationships/hyperlink" Target="https://drive.google.com/file/d/1itYgJqeXOD-DA-EBfGwqE4j-gU5QUsyk/view?usp=sharing" TargetMode="External"/><Relationship Id="rId398" Type="http://schemas.openxmlformats.org/officeDocument/2006/relationships/hyperlink" Target="https://drive.google.com/file/d/19nZU50k20BHqWWPbeUhKYaxU8Bv44vre/view?usp=sharing" TargetMode="External"/><Relationship Id="rId521" Type="http://schemas.openxmlformats.org/officeDocument/2006/relationships/hyperlink" Target="https://drive.google.com/file/d/11XcBVK-qJgWtG2N9TFOCazykQqmsqwfF/view?usp=sharing" TargetMode="External"/><Relationship Id="rId563" Type="http://schemas.openxmlformats.org/officeDocument/2006/relationships/hyperlink" Target="https://drive.google.com/file/d/1j_iS4dETjcn_9B0F1SI704ekr16Fq0pf/view?usp=sharing" TargetMode="External"/><Relationship Id="rId95" Type="http://schemas.openxmlformats.org/officeDocument/2006/relationships/hyperlink" Target="https://drive.google.com/file/d/1ukUF_HTrTScuFU9IJe2zLuUHrOxYWE9l/view?usp=sharing" TargetMode="External"/><Relationship Id="rId160" Type="http://schemas.openxmlformats.org/officeDocument/2006/relationships/hyperlink" Target="https://drive.google.com/file/d/1kRGNsCxljlVbh_AsqF-cA7B1qx6Y7O70/view?usp=sharing" TargetMode="External"/><Relationship Id="rId216" Type="http://schemas.openxmlformats.org/officeDocument/2006/relationships/hyperlink" Target="https://drive.google.com/file/d/1_p8fZPsiVbbK_JOYo7hlAfJLcGiYy3zr/view?usp=sharing" TargetMode="External"/><Relationship Id="rId423" Type="http://schemas.openxmlformats.org/officeDocument/2006/relationships/hyperlink" Target="https://drive.google.com/file/d/19krWBkjNZrv1sxFUsMzOse3wlAcI_GTi/view?usp=sharing" TargetMode="External"/><Relationship Id="rId258" Type="http://schemas.openxmlformats.org/officeDocument/2006/relationships/hyperlink" Target="https://drive.google.com/file/d/1uRNxOXo71OV3Gq9V4IdHm9OfsUa0ysU_/view?usp=sharing" TargetMode="External"/><Relationship Id="rId465" Type="http://schemas.openxmlformats.org/officeDocument/2006/relationships/hyperlink" Target="https://drive.google.com/file/d/1AhhsL5rjlJ9_g6XH2AEVXMzJJqzzlChJ/view?usp=sharing" TargetMode="External"/><Relationship Id="rId22" Type="http://schemas.openxmlformats.org/officeDocument/2006/relationships/hyperlink" Target="https://drive.google.com/file/d/14LBrL6AFDfxedYivq9gmSrd02t7M2Cie/view?usp=sharing" TargetMode="External"/><Relationship Id="rId64" Type="http://schemas.openxmlformats.org/officeDocument/2006/relationships/hyperlink" Target="https://drive.google.com/file/d/1xsolsA0ZoiZjjG96nU60y6F_L6v3ZNUm/view?usp=sharing" TargetMode="External"/><Relationship Id="rId118" Type="http://schemas.openxmlformats.org/officeDocument/2006/relationships/hyperlink" Target="https://drive.google.com/file/d/1wE5LCeIQTvFWj-5dU-83e1hxMLXSWAbK/view?usp=sharing" TargetMode="External"/><Relationship Id="rId325" Type="http://schemas.openxmlformats.org/officeDocument/2006/relationships/hyperlink" Target="https://drive.google.com/file/d/1PUGpBWxPsBdesN3ty21LhF3df9oEjTYh/view?usp=sharing" TargetMode="External"/><Relationship Id="rId367" Type="http://schemas.openxmlformats.org/officeDocument/2006/relationships/hyperlink" Target="https://drive.google.com/file/d/1uMNHctWcYs1qc8WvUBa4lTU_9Igtgy0W/view?usp=sharing" TargetMode="External"/><Relationship Id="rId532" Type="http://schemas.openxmlformats.org/officeDocument/2006/relationships/hyperlink" Target="https://drive.google.com/file/d/1dYG6Ghg_FHYGwHJFPQMmSynp500ydG-9/view?usp=sharing" TargetMode="External"/><Relationship Id="rId574" Type="http://schemas.openxmlformats.org/officeDocument/2006/relationships/printerSettings" Target="../printerSettings/printerSettings1.bin"/><Relationship Id="rId171" Type="http://schemas.openxmlformats.org/officeDocument/2006/relationships/hyperlink" Target="https://drive.google.com/file/d/1g7BdTUzTk0dxAHYClxFwfT-Ueky_cbvn/view?usp=sharing" TargetMode="External"/><Relationship Id="rId227" Type="http://schemas.openxmlformats.org/officeDocument/2006/relationships/hyperlink" Target="https://drive.google.com/file/d/1LGp9i-iei8V-wT-Hv9_Ppfibz5hRvH7h/view?usp=sharing" TargetMode="External"/><Relationship Id="rId269" Type="http://schemas.openxmlformats.org/officeDocument/2006/relationships/hyperlink" Target="https://drive.google.com/file/d/1SzbSMVFO8DgmNMVgI3FsyfUhIZypjBPe/view?usp=sharing" TargetMode="External"/><Relationship Id="rId434" Type="http://schemas.openxmlformats.org/officeDocument/2006/relationships/hyperlink" Target="https://drive.google.com/file/d/1Q8p-RO_EJCEWw8mC7dknTyGmHew3Cs0_/view?usp=sharing" TargetMode="External"/><Relationship Id="rId476" Type="http://schemas.openxmlformats.org/officeDocument/2006/relationships/hyperlink" Target="https://drive.google.com/file/d/1lgAEwGeq0e1KSqS2EPTzpSIv_BZ79H_Y/view?usp=sharing" TargetMode="External"/><Relationship Id="rId33" Type="http://schemas.openxmlformats.org/officeDocument/2006/relationships/hyperlink" Target="https://drive.google.com/file/d/1p_r2BVJfW_dn5L3d9x_B9Fey2wjmTIZU/view?usp=sharing" TargetMode="External"/><Relationship Id="rId129" Type="http://schemas.openxmlformats.org/officeDocument/2006/relationships/hyperlink" Target="https://drive.google.com/file/d/1kRbYbGfxe0S81Ee79YYDgU64XGzgpeAt/view?usp=sharing" TargetMode="External"/><Relationship Id="rId280" Type="http://schemas.openxmlformats.org/officeDocument/2006/relationships/hyperlink" Target="https://drive.google.com/file/d/1dsu3XO5IdJT5ZAJO9wdlhLiJTpEmIuz4/view?usp=sharing" TargetMode="External"/><Relationship Id="rId336" Type="http://schemas.openxmlformats.org/officeDocument/2006/relationships/hyperlink" Target="https://drive.google.com/file/d/187jQIW-YHrrUeWdtCVwffwuzQPe_0whZ/view?usp=sharing" TargetMode="External"/><Relationship Id="rId501" Type="http://schemas.openxmlformats.org/officeDocument/2006/relationships/hyperlink" Target="https://drive.google.com/file/d/1awc42Fa9SuKrY7vEpSUA6RQcWF8YC8cq/view?usp=sharing" TargetMode="External"/><Relationship Id="rId543" Type="http://schemas.openxmlformats.org/officeDocument/2006/relationships/hyperlink" Target="https://drive.google.com/file/d/1Anb1fjwPjH0fBncuEsQEE_aBeP0SoP0Q/view?usp=sharing" TargetMode="External"/><Relationship Id="rId75" Type="http://schemas.openxmlformats.org/officeDocument/2006/relationships/hyperlink" Target="https://drive.google.com/file/d/1vspLjCAXZPU-ZSTToE0v5lvC7vh4iI4R/view?usp=sharing" TargetMode="External"/><Relationship Id="rId140" Type="http://schemas.openxmlformats.org/officeDocument/2006/relationships/hyperlink" Target="https://drive.google.com/file/d/1kz4DycC1t_p1D6u0pZNumiAc8ZrU5Ed6/view?usp=sharing" TargetMode="External"/><Relationship Id="rId182" Type="http://schemas.openxmlformats.org/officeDocument/2006/relationships/hyperlink" Target="https://drive.google.com/file/d/1UjgaWlUMzEJJVb0sXYQHAI4CbUxWMvVz/view?usp=sharing" TargetMode="External"/><Relationship Id="rId378" Type="http://schemas.openxmlformats.org/officeDocument/2006/relationships/hyperlink" Target="https://drive.google.com/file/d/1kgTdhOR29Jokc1QSzOXcQjCdl6338p-G/view?usp=sharing" TargetMode="External"/><Relationship Id="rId403" Type="http://schemas.openxmlformats.org/officeDocument/2006/relationships/hyperlink" Target="https://drive.google.com/file/d/19nZU50k20BHqWWPbeUhKYaxU8Bv44vre/view?usp=sharing" TargetMode="External"/><Relationship Id="rId6" Type="http://schemas.openxmlformats.org/officeDocument/2006/relationships/hyperlink" Target="https://drive.google.com/file/d/1oPQOJE9skQ9rNlkfugpABU3i24P6W_9F/view?usp=sharing" TargetMode="External"/><Relationship Id="rId238" Type="http://schemas.openxmlformats.org/officeDocument/2006/relationships/hyperlink" Target="https://drive.google.com/file/d/1W9FQvXolWsK3XhbFR28tHIV_JgnWq4m2/view?usp=sharing" TargetMode="External"/><Relationship Id="rId445" Type="http://schemas.openxmlformats.org/officeDocument/2006/relationships/hyperlink" Target="https://drive.google.com/file/d/15lUfAG71bU6JK_CRHMXyIZ8P_rYrDN8F/view?usp=sharing" TargetMode="External"/><Relationship Id="rId487" Type="http://schemas.openxmlformats.org/officeDocument/2006/relationships/hyperlink" Target="https://drive.google.com/file/d/1i_Zp029NeS88Meq_aY2N4xgFgC-YQYTw/view?usp=sharing" TargetMode="External"/><Relationship Id="rId291" Type="http://schemas.openxmlformats.org/officeDocument/2006/relationships/hyperlink" Target="https://drive.google.com/file/d/1Wjc0RUWP76dDg2UjPyAdapAVKTFUjzeQ/view?usp=sharing" TargetMode="External"/><Relationship Id="rId305" Type="http://schemas.openxmlformats.org/officeDocument/2006/relationships/hyperlink" Target="https://drive.google.com/file/d/1xRaohAYe-52gnfmERURtyAVr8G4YgWQr/view?usp=sharing" TargetMode="External"/><Relationship Id="rId347" Type="http://schemas.openxmlformats.org/officeDocument/2006/relationships/hyperlink" Target="https://drive.google.com/file/d/1pIoto35GpJQOuSNBxqPGavEG3WoVkgSe/view?usp=sharing" TargetMode="External"/><Relationship Id="rId512" Type="http://schemas.openxmlformats.org/officeDocument/2006/relationships/hyperlink" Target="https://drive.google.com/file/d/1il7kQfnhZ3pk1tVjfLINul8k_JRNqO7D/view?usp=sharing" TargetMode="External"/><Relationship Id="rId44" Type="http://schemas.openxmlformats.org/officeDocument/2006/relationships/hyperlink" Target="https://drive.google.com/file/d/1_2_BkdK1LXmMnDv7yVwydA0YhfiE5JUs/view?usp=sharing" TargetMode="External"/><Relationship Id="rId86" Type="http://schemas.openxmlformats.org/officeDocument/2006/relationships/hyperlink" Target="https://drive.google.com/file/d/1InTgnrT5ywR4tDdZBHnp9Dk2gxHGYrFF/view?usp=sharing" TargetMode="External"/><Relationship Id="rId151" Type="http://schemas.openxmlformats.org/officeDocument/2006/relationships/hyperlink" Target="https://drive.google.com/file/d/1GS8yX8hlWVjuIkohGOIaUPksnyvHqqHR/view?usp=sharing" TargetMode="External"/><Relationship Id="rId389" Type="http://schemas.openxmlformats.org/officeDocument/2006/relationships/hyperlink" Target="https://drive.google.com/file/d/1z-_a1al-3PhMBjUskmpohlBCnjxLYQo7/view?usp=sharing" TargetMode="External"/><Relationship Id="rId554" Type="http://schemas.openxmlformats.org/officeDocument/2006/relationships/hyperlink" Target="https://drive.google.com/file/d/1psQxXS4dHpfal3VZypuJLQS6zVyF677g/view?usp=sharing" TargetMode="External"/><Relationship Id="rId193" Type="http://schemas.openxmlformats.org/officeDocument/2006/relationships/hyperlink" Target="https://drive.google.com/file/d/1eP5hbsnuIblpp5nfddTrY0LF6qJ2BKIB/view?usp=sharing" TargetMode="External"/><Relationship Id="rId207" Type="http://schemas.openxmlformats.org/officeDocument/2006/relationships/hyperlink" Target="https://drive.google.com/file/d/1ieuTJLK9-Evz5m9v8_ahqWw9eErZ5TNV/view?usp=sharing" TargetMode="External"/><Relationship Id="rId249" Type="http://schemas.openxmlformats.org/officeDocument/2006/relationships/hyperlink" Target="https://drive.google.com/file/d/1mVeY3MV__5H3nuWGQmofLJZqqJdYzMov/view?usp=sharing" TargetMode="External"/><Relationship Id="rId414" Type="http://schemas.openxmlformats.org/officeDocument/2006/relationships/hyperlink" Target="https://drive.google.com/file/d/1JELWdMGMVcqyPI-ZgbU0hhfntnMNjGVF/view?usp=sharing" TargetMode="External"/><Relationship Id="rId456" Type="http://schemas.openxmlformats.org/officeDocument/2006/relationships/hyperlink" Target="https://drive.google.com/file/d/1HEuRoxxqD-BQo6l8Tz0X52Nj3SYX5yb8/view?usp=sharing" TargetMode="External"/><Relationship Id="rId498" Type="http://schemas.openxmlformats.org/officeDocument/2006/relationships/hyperlink" Target="https://drive.google.com/file/d/1awc42Fa9SuKrY7vEpSUA6RQcWF8YC8cq/view?usp=sharing" TargetMode="External"/><Relationship Id="rId13" Type="http://schemas.openxmlformats.org/officeDocument/2006/relationships/hyperlink" Target="https://drive.google.com/file/d/1IXq_qi4-mCJRj1d9S4jOQ6QXqyBM0JXT/view?usp=sharing" TargetMode="External"/><Relationship Id="rId109" Type="http://schemas.openxmlformats.org/officeDocument/2006/relationships/hyperlink" Target="https://drive.google.com/file/d/1DFpBrnjdJ2XL2OpluY0pMdbFeroZpn0n/view?usp=sharing" TargetMode="External"/><Relationship Id="rId260" Type="http://schemas.openxmlformats.org/officeDocument/2006/relationships/hyperlink" Target="https://drive.google.com/file/d/1hiXsUxQ-OKJUYUc2ew83O3aUS1zPXuKc/view?usp=sharing" TargetMode="External"/><Relationship Id="rId316" Type="http://schemas.openxmlformats.org/officeDocument/2006/relationships/hyperlink" Target="https://drive.google.com/file/d/1yyawgs__ZNjXv3RYCZnW7CFlpSUQEumd/view?usp=sharing" TargetMode="External"/><Relationship Id="rId523" Type="http://schemas.openxmlformats.org/officeDocument/2006/relationships/hyperlink" Target="https://drive.google.com/file/d/1wtj2otQEZzPtK2Tf1nEAfnFXlTD056s2/view?usp=sharing" TargetMode="External"/><Relationship Id="rId55" Type="http://schemas.openxmlformats.org/officeDocument/2006/relationships/hyperlink" Target="https://drive.google.com/file/d/1nzNCFGaioqvRt0LN3D1Dd0rpH3pJXlt1/view?usp=sharing" TargetMode="External"/><Relationship Id="rId97" Type="http://schemas.openxmlformats.org/officeDocument/2006/relationships/hyperlink" Target="https://drive.google.com/file/d/1ukUF_HTrTScuFU9IJe2zLuUHrOxYWE9l/view?usp=sharing" TargetMode="External"/><Relationship Id="rId120" Type="http://schemas.openxmlformats.org/officeDocument/2006/relationships/hyperlink" Target="https://drive.google.com/file/d/1qGIhrLTeGo_FgD_2JpHy6p9l0EP-gimN/view?usp=sharing" TargetMode="External"/><Relationship Id="rId358" Type="http://schemas.openxmlformats.org/officeDocument/2006/relationships/hyperlink" Target="https://drive.google.com/file/d/1GQVaGAsUy_mIN6FT0_F0QDWBj_wL9Ch0/view?usp=sharing" TargetMode="External"/><Relationship Id="rId565" Type="http://schemas.openxmlformats.org/officeDocument/2006/relationships/hyperlink" Target="https://drive.google.com/file/d/1ddcqu_tUoJeDy6XBYBAOxkK-kYNzr31-/view?usp=sharing" TargetMode="External"/><Relationship Id="rId162" Type="http://schemas.openxmlformats.org/officeDocument/2006/relationships/hyperlink" Target="https://drive.google.com/file/d/1kRGNsCxljlVbh_AsqF-cA7B1qx6Y7O70/view?usp=sharing" TargetMode="External"/><Relationship Id="rId218" Type="http://schemas.openxmlformats.org/officeDocument/2006/relationships/hyperlink" Target="https://drive.google.com/file/d/1ddcqu_tUoJeDy6XBYBAOxkK-kYNzr31-/view?usp=sharing" TargetMode="External"/><Relationship Id="rId425" Type="http://schemas.openxmlformats.org/officeDocument/2006/relationships/hyperlink" Target="https://drive.google.com/file/d/1R6Gw4Fb03QwzkfWpmtIzZ3-T8jooR_q1/view?usp=sharing" TargetMode="External"/><Relationship Id="rId467" Type="http://schemas.openxmlformats.org/officeDocument/2006/relationships/hyperlink" Target="https://drive.google.com/file/d/1JipfmpLiYQHliXGpfkeWgZDHf7RMoFHQ/view?usp=sharing" TargetMode="External"/><Relationship Id="rId271" Type="http://schemas.openxmlformats.org/officeDocument/2006/relationships/hyperlink" Target="https://drive.google.com/file/d/1_cNrNYZGhSoBf5QzNKCAonNBbpJCGXmT/view?usp=sharing" TargetMode="External"/><Relationship Id="rId24" Type="http://schemas.openxmlformats.org/officeDocument/2006/relationships/hyperlink" Target="https://drive.google.com/file/d/19n1_tG9t4RvA8K7tWeW-gvyrE5lde_Qm/view?usp=sharing" TargetMode="External"/><Relationship Id="rId66" Type="http://schemas.openxmlformats.org/officeDocument/2006/relationships/hyperlink" Target="https://drive.google.com/file/d/1xsolsA0ZoiZjjG96nU60y6F_L6v3ZNUm/view?usp=sharing" TargetMode="External"/><Relationship Id="rId131" Type="http://schemas.openxmlformats.org/officeDocument/2006/relationships/hyperlink" Target="https://drive.google.com/file/d/1Qoh-pMnauSnpgWhtHqcYQrme8MqDrjg6/view?usp=sharing" TargetMode="External"/><Relationship Id="rId327" Type="http://schemas.openxmlformats.org/officeDocument/2006/relationships/hyperlink" Target="https://drive.google.com/file/d/1HBqikBjyWnK1VLEyuhLlmXgGWz5hSOxb/view?usp=sharing" TargetMode="External"/><Relationship Id="rId369" Type="http://schemas.openxmlformats.org/officeDocument/2006/relationships/hyperlink" Target="https://drive.google.com/file/d/1QQFIZSoxdXb5J-KnavxkB_34xN_qyaM0/view?usp=sharing" TargetMode="External"/><Relationship Id="rId534" Type="http://schemas.openxmlformats.org/officeDocument/2006/relationships/hyperlink" Target="https://drive.google.com/file/d/1FGUeBprDAzJbiMQjP04f-7h0bN97S6CQ/view?usp=sharing" TargetMode="External"/><Relationship Id="rId173" Type="http://schemas.openxmlformats.org/officeDocument/2006/relationships/hyperlink" Target="https://drive.google.com/file/d/1HfVyVUxm98BpOEr5UK7v4qY3IE4R_34e/view?usp=sharing" TargetMode="External"/><Relationship Id="rId229" Type="http://schemas.openxmlformats.org/officeDocument/2006/relationships/hyperlink" Target="https://drive.google.com/file/d/1-qUTbLd5uebbu9hhOXW-ySittt3TVCZo/view?usp=sharing" TargetMode="External"/><Relationship Id="rId380" Type="http://schemas.openxmlformats.org/officeDocument/2006/relationships/hyperlink" Target="https://drive.google.com/file/d/1N6lDazg4BIGtDHMEcw51ahLrEZeOEllc/view?usp=sharing" TargetMode="External"/><Relationship Id="rId436" Type="http://schemas.openxmlformats.org/officeDocument/2006/relationships/hyperlink" Target="https://drive.google.com/file/d/1RL3eitmOOtU-RPYAUXO_Hyywjl4wqCMP/view?usp=sharing" TargetMode="External"/><Relationship Id="rId240" Type="http://schemas.openxmlformats.org/officeDocument/2006/relationships/hyperlink" Target="https://drive.google.com/file/d/1Q7-Rt_q4y22auQSVYaBtWqlU7RuM5wBy/view?usp=sharing" TargetMode="External"/><Relationship Id="rId478" Type="http://schemas.openxmlformats.org/officeDocument/2006/relationships/hyperlink" Target="https://drive.google.com/file/d/1vndtr_rZpFW4vda0s8oJeVoESZu4-IcI/view?usp=sharing" TargetMode="External"/><Relationship Id="rId35" Type="http://schemas.openxmlformats.org/officeDocument/2006/relationships/hyperlink" Target="https://drive.google.com/file/d/12KR8h_crzrZnxsAuklPKUR-mIPwPR-et/view?usp=sharing" TargetMode="External"/><Relationship Id="rId77" Type="http://schemas.openxmlformats.org/officeDocument/2006/relationships/hyperlink" Target="https://drive.google.com/file/d/1ODIVvTLyELCl-q6yx0g9UuxL9_D8_Pb4/view?usp=sharing" TargetMode="External"/><Relationship Id="rId100" Type="http://schemas.openxmlformats.org/officeDocument/2006/relationships/hyperlink" Target="https://drive.google.com/file/d/12wwNtQSpljYYXpVlRAaKb_Xng4MKNZpX/view?usp=sharing" TargetMode="External"/><Relationship Id="rId282" Type="http://schemas.openxmlformats.org/officeDocument/2006/relationships/hyperlink" Target="https://drive.google.com/file/d/1dsu3XO5IdJT5ZAJO9wdlhLiJTpEmIuz4/view?usp=sharing" TargetMode="External"/><Relationship Id="rId338" Type="http://schemas.openxmlformats.org/officeDocument/2006/relationships/hyperlink" Target="https://drive.google.com/file/d/1kP7mXhv0-LV-Jcx-_hadqpGPbpyWc6uW/view?usp=sharing" TargetMode="External"/><Relationship Id="rId503" Type="http://schemas.openxmlformats.org/officeDocument/2006/relationships/hyperlink" Target="https://drive.google.com/file/d/1awc42Fa9SuKrY7vEpSUA6RQcWF8YC8cq/view?usp=sharing" TargetMode="External"/><Relationship Id="rId545" Type="http://schemas.openxmlformats.org/officeDocument/2006/relationships/hyperlink" Target="https://drive.google.com/file/d/1APwEongDtPwlg_QEzkeMYUy6flbcbQoY/view?usp=sharing" TargetMode="External"/><Relationship Id="rId8" Type="http://schemas.openxmlformats.org/officeDocument/2006/relationships/hyperlink" Target="https://drive.google.com/file/d/1NBWTGvybS-BWGIgkdZUUdIC--qn86CEE/view?usp=sharing" TargetMode="External"/><Relationship Id="rId142" Type="http://schemas.openxmlformats.org/officeDocument/2006/relationships/hyperlink" Target="https://drive.google.com/file/d/1rP0zk1aT8eN5pim--eg6IMVG3K2M7fuA/view?usp=sharing" TargetMode="External"/><Relationship Id="rId184" Type="http://schemas.openxmlformats.org/officeDocument/2006/relationships/hyperlink" Target="https://drive.google.com/file/d/1U7wWzsTxhvdn15sYzqjMfZD_WdUzbtyE/view?usp=sharing" TargetMode="External"/><Relationship Id="rId391" Type="http://schemas.openxmlformats.org/officeDocument/2006/relationships/hyperlink" Target="https://drive.google.com/file/d/19nZU50k20BHqWWPbeUhKYaxU8Bv44vre/view?usp=sharing" TargetMode="External"/><Relationship Id="rId405" Type="http://schemas.openxmlformats.org/officeDocument/2006/relationships/hyperlink" Target="https://drive.google.com/file/d/19nZU50k20BHqWWPbeUhKYaxU8Bv44vre/view?usp=sharing" TargetMode="External"/><Relationship Id="rId447" Type="http://schemas.openxmlformats.org/officeDocument/2006/relationships/hyperlink" Target="https://drive.google.com/file/d/11k780mUSqdFU3MbYgJgR36cdAYvS1-1U/view?usp=sharing" TargetMode="External"/><Relationship Id="rId251" Type="http://schemas.openxmlformats.org/officeDocument/2006/relationships/hyperlink" Target="https://drive.google.com/file/d/1j0SSPKtblSt1YV5bTg2m_UlnqKTgS1o9/view?usp=sharing" TargetMode="External"/><Relationship Id="rId489" Type="http://schemas.openxmlformats.org/officeDocument/2006/relationships/hyperlink" Target="https://drive.google.com/file/d/1i_Zp029NeS88Meq_aY2N4xgFgC-YQYTw/view?usp=sharing" TargetMode="External"/><Relationship Id="rId46" Type="http://schemas.openxmlformats.org/officeDocument/2006/relationships/hyperlink" Target="https://drive.google.com/file/d/1_tqGS5X9GkIQE6J-NypkWldXbS6mma4S/view?usp=sharing" TargetMode="External"/><Relationship Id="rId293" Type="http://schemas.openxmlformats.org/officeDocument/2006/relationships/hyperlink" Target="https://drive.google.com/file/d/1Wjc0RUWP76dDg2UjPyAdapAVKTFUjzeQ/view?usp=sharing" TargetMode="External"/><Relationship Id="rId307" Type="http://schemas.openxmlformats.org/officeDocument/2006/relationships/hyperlink" Target="https://drive.google.com/file/d/1hhTiePBn5sNqekT12CqXj2u1lV5zTao5/view?usp=sharing" TargetMode="External"/><Relationship Id="rId349" Type="http://schemas.openxmlformats.org/officeDocument/2006/relationships/hyperlink" Target="https://drive.google.com/file/d/1rVPNZO7F_KWrIdu-vbs8aBsZrtVC6e8j/view?usp=sharing" TargetMode="External"/><Relationship Id="rId514" Type="http://schemas.openxmlformats.org/officeDocument/2006/relationships/hyperlink" Target="https://drive.google.com/file/d/1WBwKNDvLbt2kkujOtjtbM5LUmsUMiOuQ/view?usp=sharing" TargetMode="External"/><Relationship Id="rId556" Type="http://schemas.openxmlformats.org/officeDocument/2006/relationships/hyperlink" Target="https://drive.google.com/file/d/1FzZCXANRCfwuR9059etpVgrqE4PLb1h5/view?usp=sharing" TargetMode="External"/><Relationship Id="rId88" Type="http://schemas.openxmlformats.org/officeDocument/2006/relationships/hyperlink" Target="https://drive.google.com/file/d/1EkCd0Jd4ol9dC13XWsw8gb58BQLqD_ld/view?usp=sharing" TargetMode="External"/><Relationship Id="rId111" Type="http://schemas.openxmlformats.org/officeDocument/2006/relationships/hyperlink" Target="https://drive.google.com/file/d/1H4UQCCET-wmDognkWPCsDj6-Smyyc56v/view?usp=sharing" TargetMode="External"/><Relationship Id="rId153" Type="http://schemas.openxmlformats.org/officeDocument/2006/relationships/hyperlink" Target="https://drive.google.com/file/d/1ETeFUlSlrb8kndgoSSLUmA9sabkrbzog/view?usp=sharing" TargetMode="External"/><Relationship Id="rId195" Type="http://schemas.openxmlformats.org/officeDocument/2006/relationships/hyperlink" Target="https://drive.google.com/file/d/1OXNiQxX5dr66U4eWhqDazLs3XIWveD-a/view?usp=sharing" TargetMode="External"/><Relationship Id="rId209" Type="http://schemas.openxmlformats.org/officeDocument/2006/relationships/hyperlink" Target="https://drive.google.com/file/d/1Sfnk0E9YEXGkx9k_lG2xCPgclSo6sCDB/view?usp=sharing" TargetMode="External"/><Relationship Id="rId360" Type="http://schemas.openxmlformats.org/officeDocument/2006/relationships/hyperlink" Target="https://drive.google.com/file/d/1jD4h04L_Uj9x4b4J5MoMtsPR4yFdy3RA/view?usp=sharing" TargetMode="External"/><Relationship Id="rId416" Type="http://schemas.openxmlformats.org/officeDocument/2006/relationships/hyperlink" Target="https://drive.google.com/file/d/1JELWdMGMVcqyPI-ZgbU0hhfntnMNjGVF/view?usp=sharing" TargetMode="External"/><Relationship Id="rId220" Type="http://schemas.openxmlformats.org/officeDocument/2006/relationships/hyperlink" Target="https://drive.google.com/file/d/1Hn6-_g4NV_OZgLO6xxcaBx1Qp9IAyPJl/view?usp=sharing" TargetMode="External"/><Relationship Id="rId458" Type="http://schemas.openxmlformats.org/officeDocument/2006/relationships/hyperlink" Target="https://drive.google.com/file/d/19DT5S1vn8OwmxhYF8RjGdk26QdjVdkR6/view?usp=sharing" TargetMode="External"/><Relationship Id="rId15" Type="http://schemas.openxmlformats.org/officeDocument/2006/relationships/hyperlink" Target="https://drive.google.com/file/d/1-bn4VS-xo3Uac13voUhSxblrA96DIZrh/view?usp=sharing" TargetMode="External"/><Relationship Id="rId57" Type="http://schemas.openxmlformats.org/officeDocument/2006/relationships/hyperlink" Target="https://drive.google.com/file/d/1m4qtHVEPXx4ChVHPdVflgXUVMfqLxPi_/view?usp=sharing" TargetMode="External"/><Relationship Id="rId262" Type="http://schemas.openxmlformats.org/officeDocument/2006/relationships/hyperlink" Target="https://drive.google.com/file/d/1fEFF1MiuC9GDJBZjohWRJ1trS0JgUU6d/view?usp=sharing" TargetMode="External"/><Relationship Id="rId318" Type="http://schemas.openxmlformats.org/officeDocument/2006/relationships/hyperlink" Target="https://drive.google.com/file/d/1KHTJWdd7vHuuEkR6xjvhM_UmyHgVOx5Y/view?usp=sharing" TargetMode="External"/><Relationship Id="rId525" Type="http://schemas.openxmlformats.org/officeDocument/2006/relationships/hyperlink" Target="https://drive.google.com/file/d/1GuSpdg5qqVeqii6FzWZ4mki7zVNqfB9Y/view?usp=sharing" TargetMode="External"/><Relationship Id="rId567" Type="http://schemas.openxmlformats.org/officeDocument/2006/relationships/hyperlink" Target="https://drive.google.com/file/d/1Hn6-_g4NV_OZgLO6xxcaBx1Qp9IAyPJl/view?usp=sharing" TargetMode="External"/><Relationship Id="rId99" Type="http://schemas.openxmlformats.org/officeDocument/2006/relationships/hyperlink" Target="https://drive.google.com/file/d/12wwNtQSpljYYXpVlRAaKb_Xng4MKNZpX/view?usp=sharing" TargetMode="External"/><Relationship Id="rId122" Type="http://schemas.openxmlformats.org/officeDocument/2006/relationships/hyperlink" Target="https://drive.google.com/file/d/1mZ0B6ORV4kMVub9nZXOdasTg_3EiTnLi/view?usp=sharing" TargetMode="External"/><Relationship Id="rId164" Type="http://schemas.openxmlformats.org/officeDocument/2006/relationships/hyperlink" Target="https://drive.google.com/file/d/1s_emKI1mkKfT5mzpgN69D9HNRILh0Q7d/view?usp=sharing" TargetMode="External"/><Relationship Id="rId371" Type="http://schemas.openxmlformats.org/officeDocument/2006/relationships/hyperlink" Target="https://drive.google.com/file/d/1dleXydtHz9DX7DryFdUIc6W-L6nH5LOD/view?usp=sharing" TargetMode="External"/><Relationship Id="rId427" Type="http://schemas.openxmlformats.org/officeDocument/2006/relationships/hyperlink" Target="https://drive.google.com/file/d/1NMHkBhoO9SSQtBMMLwOhGabhGU_cBgfT/view?usp=sharing" TargetMode="External"/><Relationship Id="rId469" Type="http://schemas.openxmlformats.org/officeDocument/2006/relationships/hyperlink" Target="https://drive.google.com/file/d/1ms89hmWcMPwJ3GfKQwH342p0A0l1IAHU/view?usp=sharing" TargetMode="External"/><Relationship Id="rId26" Type="http://schemas.openxmlformats.org/officeDocument/2006/relationships/hyperlink" Target="https://drive.google.com/file/d/10G9bGIIPT4Q--r6oW-IsX5N--E0HDWfL/view?usp=sharing" TargetMode="External"/><Relationship Id="rId231" Type="http://schemas.openxmlformats.org/officeDocument/2006/relationships/hyperlink" Target="https://drive.google.com/file/d/1-qUTbLd5uebbu9hhOXW-ySittt3TVCZo/view?usp=sharing" TargetMode="External"/><Relationship Id="rId273" Type="http://schemas.openxmlformats.org/officeDocument/2006/relationships/hyperlink" Target="https://drive.google.com/file/d/1_cNrNYZGhSoBf5QzNKCAonNBbpJCGXmT/view?usp=sharing" TargetMode="External"/><Relationship Id="rId329" Type="http://schemas.openxmlformats.org/officeDocument/2006/relationships/hyperlink" Target="https://drive.google.com/file/d/1QVVPw_zdcezBV86DwbmZICodVF5gzCdq/view?usp=sharing" TargetMode="External"/><Relationship Id="rId480" Type="http://schemas.openxmlformats.org/officeDocument/2006/relationships/hyperlink" Target="https://drive.google.com/file/d/1vndtr_rZpFW4vda0s8oJeVoESZu4-IcI/view?usp=sharing" TargetMode="External"/><Relationship Id="rId536" Type="http://schemas.openxmlformats.org/officeDocument/2006/relationships/hyperlink" Target="https://drive.google.com/file/d/10cKDwJyUUnSlGHOkFpvZFu2gCS5ZkJ6-/view?usp=sharing" TargetMode="External"/><Relationship Id="rId68" Type="http://schemas.openxmlformats.org/officeDocument/2006/relationships/hyperlink" Target="https://drive.google.com/file/d/1qzJRjvC1v1h2X7nvV9FEjQD5IKo-bYYO/view?usp=sharing" TargetMode="External"/><Relationship Id="rId133" Type="http://schemas.openxmlformats.org/officeDocument/2006/relationships/hyperlink" Target="https://drive.google.com/file/d/1lxdflo8oJlGFG81VAHFLfN1KoYxINB5w/view?usp=sharing" TargetMode="External"/><Relationship Id="rId175" Type="http://schemas.openxmlformats.org/officeDocument/2006/relationships/hyperlink" Target="https://drive.google.com/file/d/1BI4NU0AOE5b3yEMKCO8oqJNSyqtb6tc-/view?usp=sharing" TargetMode="External"/><Relationship Id="rId340" Type="http://schemas.openxmlformats.org/officeDocument/2006/relationships/hyperlink" Target="https://drive.google.com/file/d/1sj1OB87iomw9pxqEfYIhsCR4llZWeGB7/view?usp=sharing" TargetMode="External"/><Relationship Id="rId200" Type="http://schemas.openxmlformats.org/officeDocument/2006/relationships/hyperlink" Target="https://drive.google.com/file/d/1pq-0_KEZHkgThF7V2mEJem43wLx11NQs/view?usp=sharing" TargetMode="External"/><Relationship Id="rId382" Type="http://schemas.openxmlformats.org/officeDocument/2006/relationships/hyperlink" Target="https://drive.google.com/file/d/1z-_a1al-3PhMBjUskmpohlBCnjxLYQo7/view?usp=sharing" TargetMode="External"/><Relationship Id="rId438" Type="http://schemas.openxmlformats.org/officeDocument/2006/relationships/hyperlink" Target="https://drive.google.com/file/d/1psQRMDmklJtD625MBXdbeN-qpP2izSn-/view?usp=sharing" TargetMode="External"/><Relationship Id="rId242" Type="http://schemas.openxmlformats.org/officeDocument/2006/relationships/hyperlink" Target="https://drive.google.com/file/d/1Q7-Rt_q4y22auQSVYaBtWqlU7RuM5wBy/view?usp=sharing" TargetMode="External"/><Relationship Id="rId284" Type="http://schemas.openxmlformats.org/officeDocument/2006/relationships/hyperlink" Target="https://drive.google.com/file/d/1dsu3XO5IdJT5ZAJO9wdlhLiJTpEmIuz4/view?usp=sharing" TargetMode="External"/><Relationship Id="rId491" Type="http://schemas.openxmlformats.org/officeDocument/2006/relationships/hyperlink" Target="https://drive.google.com/file/d/1Cve-GLcywpEWEpYU_64v8v9x9TyAv4fe/view?usp=sharing" TargetMode="External"/><Relationship Id="rId505" Type="http://schemas.openxmlformats.org/officeDocument/2006/relationships/hyperlink" Target="https://drive.google.com/file/d/1awc42Fa9SuKrY7vEpSUA6RQcWF8YC8cq/view?usp=sharing" TargetMode="External"/><Relationship Id="rId37" Type="http://schemas.openxmlformats.org/officeDocument/2006/relationships/hyperlink" Target="https://drive.google.com/file/d/10mDFQI4EppDxuARmA1OIfeejPDzQa5O3/view?usp=sharing" TargetMode="External"/><Relationship Id="rId79" Type="http://schemas.openxmlformats.org/officeDocument/2006/relationships/hyperlink" Target="https://drive.google.com/file/d/1aTIYvCrQHSpk5o-jRdTsZ2FfZEKOMzZe/view?usp=sharing" TargetMode="External"/><Relationship Id="rId102" Type="http://schemas.openxmlformats.org/officeDocument/2006/relationships/hyperlink" Target="https://drive.google.com/file/d/1saphos-krybr9UmKyL9wig2ebDfgCKwZ/view?usp=sharing" TargetMode="External"/><Relationship Id="rId144" Type="http://schemas.openxmlformats.org/officeDocument/2006/relationships/hyperlink" Target="https://drive.google.com/file/d/1VRwRcDEMSALhQJf7_f-bhlW_1BfVUwyh/view?usp=sharing" TargetMode="External"/><Relationship Id="rId547" Type="http://schemas.openxmlformats.org/officeDocument/2006/relationships/hyperlink" Target="https://drive.google.com/file/d/1pTbsJ-napOQEmRfWam_aMf_WGt--WGIE/view?usp=sharing" TargetMode="External"/><Relationship Id="rId90" Type="http://schemas.openxmlformats.org/officeDocument/2006/relationships/hyperlink" Target="https://drive.google.com/file/d/177mGxJv-PRicRFObgNgWCnYbvT-Hfcja/view?usp=sharing" TargetMode="External"/><Relationship Id="rId186" Type="http://schemas.openxmlformats.org/officeDocument/2006/relationships/hyperlink" Target="https://drive.google.com/file/d/13d70GGFyptPbj2TR3nI5IJ5x6qGP1uIF/view?usp=sharing" TargetMode="External"/><Relationship Id="rId351" Type="http://schemas.openxmlformats.org/officeDocument/2006/relationships/hyperlink" Target="https://drive.google.com/file/d/1oLEgOQ3kEEp3yziHYoFQJBIAqa4srDOK/view?usp=sharing" TargetMode="External"/><Relationship Id="rId393" Type="http://schemas.openxmlformats.org/officeDocument/2006/relationships/hyperlink" Target="https://drive.google.com/file/d/19nZU50k20BHqWWPbeUhKYaxU8Bv44vre/view?usp=sharing" TargetMode="External"/><Relationship Id="rId407" Type="http://schemas.openxmlformats.org/officeDocument/2006/relationships/hyperlink" Target="https://drive.google.com/file/d/19nZU50k20BHqWWPbeUhKYaxU8Bv44vre/view?usp=sharing" TargetMode="External"/><Relationship Id="rId449" Type="http://schemas.openxmlformats.org/officeDocument/2006/relationships/hyperlink" Target="https://drive.google.com/file/d/1HsVDbH9r_k0qZNPldcTR2StubZyVWSLs/view?usp=sharing" TargetMode="External"/><Relationship Id="rId211" Type="http://schemas.openxmlformats.org/officeDocument/2006/relationships/hyperlink" Target="https://drive.google.com/file/d/1pT4F_9FvKkId04nvqUOZ3AabR0wOZSQM/view?usp=sharing" TargetMode="External"/><Relationship Id="rId253" Type="http://schemas.openxmlformats.org/officeDocument/2006/relationships/hyperlink" Target="https://drive.google.com/file/d/1lonhQ4BEJVQSIqvjWpCkJFtVZ8-W2O4x/view?usp=sharing" TargetMode="External"/><Relationship Id="rId295" Type="http://schemas.openxmlformats.org/officeDocument/2006/relationships/hyperlink" Target="https://drive.google.com/file/d/1Wjc0RUWP76dDg2UjPyAdapAVKTFUjzeQ/view?usp=sharing" TargetMode="External"/><Relationship Id="rId309" Type="http://schemas.openxmlformats.org/officeDocument/2006/relationships/hyperlink" Target="https://drive.google.com/file/d/1F37k_w5uoH9kEU4zrxrSQUkDAR9gyL_g/view?usp=sharing" TargetMode="External"/><Relationship Id="rId460" Type="http://schemas.openxmlformats.org/officeDocument/2006/relationships/hyperlink" Target="https://drive.google.com/file/d/1ANRR7G0epOwgl0v5PXKpwTVE4vmvhguu/view?usp=sharing" TargetMode="External"/><Relationship Id="rId516" Type="http://schemas.openxmlformats.org/officeDocument/2006/relationships/hyperlink" Target="https://drive.google.com/file/d/1cDnehNhZQRTj9DZqrkOu8v-AxGgHT5lW/view?usp=sharing" TargetMode="External"/><Relationship Id="rId48" Type="http://schemas.openxmlformats.org/officeDocument/2006/relationships/hyperlink" Target="https://drive.google.com/file/d/1-mVPN2Yb5aCEDeHk0XXeWs97TeVRK7-I/view?usp=sharing" TargetMode="External"/><Relationship Id="rId113" Type="http://schemas.openxmlformats.org/officeDocument/2006/relationships/hyperlink" Target="../../../AppData/Downloads/AppData/Local/Microsoft/Windows/INetCache/IE/AppData/Downloads/FOTO" TargetMode="External"/><Relationship Id="rId320" Type="http://schemas.openxmlformats.org/officeDocument/2006/relationships/hyperlink" Target="https://drive.google.com/file/d/1Fh-p-kbHSORXwVW9RoBPXWlb6918YD1u/view?usp=sharing" TargetMode="External"/><Relationship Id="rId558" Type="http://schemas.openxmlformats.org/officeDocument/2006/relationships/hyperlink" Target="https://drive.google.com/file/d/1-4ymOl04ZR9N0IHErxz-2wPJszl_vU9v/view?usp=sharing" TargetMode="External"/><Relationship Id="rId155" Type="http://schemas.openxmlformats.org/officeDocument/2006/relationships/hyperlink" Target="https://drive.google.com/file/d/1xVSiKNTRsBWiL2QjQFmDyEQoBf6smhFF/view?usp=sharing" TargetMode="External"/><Relationship Id="rId197" Type="http://schemas.openxmlformats.org/officeDocument/2006/relationships/hyperlink" Target="https://drive.google.com/file/d/1OXNiQxX5dr66U4eWhqDazLs3XIWveD-a/view?usp=sharing" TargetMode="External"/><Relationship Id="rId362" Type="http://schemas.openxmlformats.org/officeDocument/2006/relationships/hyperlink" Target="https://drive.google.com/file/d/1m1jh1gws5deiZ_QUHYpgiGKL36n-j4R4/view?usp=sharing" TargetMode="External"/><Relationship Id="rId418" Type="http://schemas.openxmlformats.org/officeDocument/2006/relationships/hyperlink" Target="https://drive.google.com/file/d/1JELWdMGMVcqyPI-ZgbU0hhfntnMNjGVF/view?usp=sharing" TargetMode="External"/><Relationship Id="rId222" Type="http://schemas.openxmlformats.org/officeDocument/2006/relationships/hyperlink" Target="https://drive.google.com/file/d/11frHzs4cTpwaWJYi1UhRBfJA2FE-C51S/view?usp=sharing" TargetMode="External"/><Relationship Id="rId264" Type="http://schemas.openxmlformats.org/officeDocument/2006/relationships/hyperlink" Target="https://drive.google.com/file/d/16EU6UVy4RXabRCECTfimNavfkPU5fy66/view?usp=sharing" TargetMode="External"/><Relationship Id="rId471" Type="http://schemas.openxmlformats.org/officeDocument/2006/relationships/hyperlink" Target="https://drive.google.com/file/d/1lgAEwGeq0e1KSqS2EPTzpSIv_BZ79H_Y/view?usp=sharing" TargetMode="External"/><Relationship Id="rId17" Type="http://schemas.openxmlformats.org/officeDocument/2006/relationships/hyperlink" Target="https://drive.google.com/file/d/1dswQpZqALEU5NZdZhyoROilTVdFhSlPz/view?usp=sharing" TargetMode="External"/><Relationship Id="rId59" Type="http://schemas.openxmlformats.org/officeDocument/2006/relationships/hyperlink" Target="https://drive.google.com/file/d/1rwj_7PjiAkYLqNv-hwvHns4uI7NhTkOP/view?usp=sharing" TargetMode="External"/><Relationship Id="rId124" Type="http://schemas.openxmlformats.org/officeDocument/2006/relationships/hyperlink" Target="https://drive.google.com/file/d/16KWR0xqtTKHq7fGXafYD7MfU8lQROWDj/view?usp=sharing" TargetMode="External"/><Relationship Id="rId527" Type="http://schemas.openxmlformats.org/officeDocument/2006/relationships/hyperlink" Target="https://drive.google.com/file/d/1mMCEzGgqkKi-FClWoyPK3ehGcLnojTsT/view?usp=sharing" TargetMode="External"/><Relationship Id="rId569" Type="http://schemas.openxmlformats.org/officeDocument/2006/relationships/hyperlink" Target="https://drive.google.com/file/d/12WA64WJJC7Y5n43EpA9KX4cHMUo1OYGT/view?usp=sharing" TargetMode="External"/><Relationship Id="rId70" Type="http://schemas.openxmlformats.org/officeDocument/2006/relationships/hyperlink" Target="https://drive.google.com/file/d/1U9Z87euel3LroJb9awcZUxGXZIb0KkGz/view?usp=sharing" TargetMode="External"/><Relationship Id="rId166" Type="http://schemas.openxmlformats.org/officeDocument/2006/relationships/hyperlink" Target="https://drive.google.com/file/d/1gPT7hEYQ0CgQmo8fSWKJFLLWPK3ggcGj/view?usp=sharing" TargetMode="External"/><Relationship Id="rId331" Type="http://schemas.openxmlformats.org/officeDocument/2006/relationships/hyperlink" Target="https://drive.google.com/file/d/1QeZJJqLHFK67ED8Jyt7EzmdCnB9-IBl8/view?usp=sharing" TargetMode="External"/><Relationship Id="rId373" Type="http://schemas.openxmlformats.org/officeDocument/2006/relationships/hyperlink" Target="https://drive.google.com/file/d/1ZxcGvHKc6JTNNckTEQn2PbYBKNZp7Lix/view?usp=sharing" TargetMode="External"/><Relationship Id="rId429" Type="http://schemas.openxmlformats.org/officeDocument/2006/relationships/hyperlink" Target="https://drive.google.com/file/d/1DTQyHsgbhHFmN1k9u7Q86w7lg_XTUeZk/view?usp=sharing" TargetMode="External"/><Relationship Id="rId1" Type="http://schemas.openxmlformats.org/officeDocument/2006/relationships/hyperlink" Target="https://drive.google.com/file/d/1obhvpa_ZHx8lpuwGUhw5ExDWOsDydFPV/view?usp=sharing" TargetMode="External"/><Relationship Id="rId233" Type="http://schemas.openxmlformats.org/officeDocument/2006/relationships/hyperlink" Target="https://drive.google.com/file/d/1W9FQvXolWsK3XhbFR28tHIV_JgnWq4m2/view?usp=sharing" TargetMode="External"/><Relationship Id="rId440" Type="http://schemas.openxmlformats.org/officeDocument/2006/relationships/hyperlink" Target="https://drive.google.com/file/d/1a2B3PjvAxrr5R1pIfOozvyBVlvm0v7pW/view?usp=sharing" TargetMode="External"/><Relationship Id="rId28" Type="http://schemas.openxmlformats.org/officeDocument/2006/relationships/hyperlink" Target="https://drive.google.com/file/d/1wP0STZDb-Wu9NKXWuNbd-wpZdpFniPC6/view?usp=sharing" TargetMode="External"/><Relationship Id="rId275" Type="http://schemas.openxmlformats.org/officeDocument/2006/relationships/hyperlink" Target="https://drive.google.com/file/d/1_cNrNYZGhSoBf5QzNKCAonNBbpJCGXmT/view?usp=sharing" TargetMode="External"/><Relationship Id="rId300" Type="http://schemas.openxmlformats.org/officeDocument/2006/relationships/hyperlink" Target="https://drive.google.com/file/d/1hhTiePBn5sNqekT12CqXj2u1lV5zTao5/view?usp=sharing" TargetMode="External"/><Relationship Id="rId482" Type="http://schemas.openxmlformats.org/officeDocument/2006/relationships/hyperlink" Target="https://drive.google.com/file/d/1i_Zp029NeS88Meq_aY2N4xgFgC-YQYTw/view?usp=sharing" TargetMode="External"/><Relationship Id="rId538" Type="http://schemas.openxmlformats.org/officeDocument/2006/relationships/hyperlink" Target="https://drive.google.com/file/d/1FMyu9DjKNkTtiy3vxwHxCF1j_worEo-L/view?usp=sharing" TargetMode="External"/><Relationship Id="rId81" Type="http://schemas.openxmlformats.org/officeDocument/2006/relationships/hyperlink" Target="https://drive.google.com/file/d/1S9oMmWI-J9CB1eaqan-9u5wYcG38d5H_/view?usp=sharing" TargetMode="External"/><Relationship Id="rId135" Type="http://schemas.openxmlformats.org/officeDocument/2006/relationships/hyperlink" Target="https://drive.google.com/file/d/1sc7LA6H_Q-Tszo9aBQDkgST9QqKCBUys/view?usp=sharing" TargetMode="External"/><Relationship Id="rId177" Type="http://schemas.openxmlformats.org/officeDocument/2006/relationships/hyperlink" Target="https://drive.google.com/file/d/1T2IqCL8UcE_syGEJo0oaBL4Q_YLZ-dxq/view?usp=sharing" TargetMode="External"/><Relationship Id="rId342" Type="http://schemas.openxmlformats.org/officeDocument/2006/relationships/hyperlink" Target="https://drive.google.com/file/d/1CxqYV_7XEuyjICoL_Lj20F68xALUTl6m/view?usp=sharing" TargetMode="External"/><Relationship Id="rId384" Type="http://schemas.openxmlformats.org/officeDocument/2006/relationships/hyperlink" Target="https://drive.google.com/file/d/1z-_a1al-3PhMBjUskmpohlBCnjxLYQo7/view?usp=sharing" TargetMode="External"/><Relationship Id="rId202" Type="http://schemas.openxmlformats.org/officeDocument/2006/relationships/hyperlink" Target="https://drive.google.com/file/d/1pyHqvJmUVZ1NtkEeea0HI7D-mHd8ai-R/view?usp=sharing" TargetMode="External"/><Relationship Id="rId244" Type="http://schemas.openxmlformats.org/officeDocument/2006/relationships/hyperlink" Target="https://drive.google.com/file/d/1Q7-Rt_q4y22auQSVYaBtWqlU7RuM5wBy/view?usp=sharing" TargetMode="External"/><Relationship Id="rId39" Type="http://schemas.openxmlformats.org/officeDocument/2006/relationships/hyperlink" Target="https://drive.google.com/file/d/10mDFQI4EppDxuARmA1OIfeejPDzQa5O3/view?usp=sharing" TargetMode="External"/><Relationship Id="rId286" Type="http://schemas.openxmlformats.org/officeDocument/2006/relationships/hyperlink" Target="https://drive.google.com/file/d/1dsu3XO5IdJT5ZAJO9wdlhLiJTpEmIuz4/view?usp=sharing" TargetMode="External"/><Relationship Id="rId451" Type="http://schemas.openxmlformats.org/officeDocument/2006/relationships/hyperlink" Target="https://drive.google.com/file/d/1E_g7t15-eN31vxRIgXJe_-N9qpUrXoGY/view?usp=sharing" TargetMode="External"/><Relationship Id="rId493" Type="http://schemas.openxmlformats.org/officeDocument/2006/relationships/hyperlink" Target="https://drive.google.com/file/d/1BKpNbFLFMbrHdniPD2vF1HA-85agZypI/view?usp=sharing" TargetMode="External"/><Relationship Id="rId507" Type="http://schemas.openxmlformats.org/officeDocument/2006/relationships/hyperlink" Target="https://drive.google.com/file/d/1ZlOpwEcvHyM7MbtVx34MdsDyILhVJk1_/view?usp=sharing" TargetMode="External"/><Relationship Id="rId549" Type="http://schemas.openxmlformats.org/officeDocument/2006/relationships/hyperlink" Target="https://drive.google.com/file/d/1U31Y0wA6B1vOAVs2DPRlHPcKFlfV25II/view?usp=sharing" TargetMode="External"/><Relationship Id="rId50" Type="http://schemas.openxmlformats.org/officeDocument/2006/relationships/hyperlink" Target="https://drive.google.com/file/d/14Mi_bzsS8BQghOlIJ9nlxeZcMKUwZy1D/view?usp=sharing" TargetMode="External"/><Relationship Id="rId104" Type="http://schemas.openxmlformats.org/officeDocument/2006/relationships/hyperlink" Target="https://drive.google.com/file/d/1dMMPcekDi_A70sB6ANaF8HaV8Sp3AnOX/view?usp=sharing" TargetMode="External"/><Relationship Id="rId146" Type="http://schemas.openxmlformats.org/officeDocument/2006/relationships/hyperlink" Target="https://drive.google.com/file/d/1DBio1I8sbyfndYXikTCKvbGRrEnJHFP-/view?usp=sharing" TargetMode="External"/><Relationship Id="rId188" Type="http://schemas.openxmlformats.org/officeDocument/2006/relationships/hyperlink" Target="https://drive.google.com/file/d/1_tl3SfWypUWn0TVA3A1iUWGfeInQoBqo/view?usp=sharing" TargetMode="External"/><Relationship Id="rId311" Type="http://schemas.openxmlformats.org/officeDocument/2006/relationships/hyperlink" Target="https://drive.google.com/file/d/1FisVZleGKGnmrMqGAHfM_cJ_7UUuswXN/view?usp=sharing" TargetMode="External"/><Relationship Id="rId353" Type="http://schemas.openxmlformats.org/officeDocument/2006/relationships/hyperlink" Target="https://drive.google.com/file/d/1ZuDZYXBkw6QPeuY2A0WZ-xspw3EqNY8l/view?usp=sharing" TargetMode="External"/><Relationship Id="rId395" Type="http://schemas.openxmlformats.org/officeDocument/2006/relationships/hyperlink" Target="https://drive.google.com/file/d/19nZU50k20BHqWWPbeUhKYaxU8Bv44vre/view?usp=sharing" TargetMode="External"/><Relationship Id="rId409" Type="http://schemas.openxmlformats.org/officeDocument/2006/relationships/hyperlink" Target="https://drive.google.com/file/d/1kgTdhOR29Jokc1QSzOXcQjCdl6338p-G/view?usp=sharing" TargetMode="External"/><Relationship Id="rId560" Type="http://schemas.openxmlformats.org/officeDocument/2006/relationships/hyperlink" Target="https://drive.google.com/file/d/11x9eYh_6Nf1N94y0Wh8gS11j6wupa9re/view?usp=sharing" TargetMode="External"/><Relationship Id="rId92" Type="http://schemas.openxmlformats.org/officeDocument/2006/relationships/hyperlink" Target="https://drive.google.com/file/d/1z9I7HeQ852wVke8bwOps0JAfPHC35ZI8/view?usp=sharing" TargetMode="External"/><Relationship Id="rId213" Type="http://schemas.openxmlformats.org/officeDocument/2006/relationships/hyperlink" Target="https://drive.google.com/file/d/1Lnqcy01kfrxpbM0GKfDyn36SRQ-x7zaR/view?usp=sharing" TargetMode="External"/><Relationship Id="rId420" Type="http://schemas.openxmlformats.org/officeDocument/2006/relationships/hyperlink" Target="https://drive.google.com/file/d/1lxrNvmtkbkw0r32dPsf66h13mdB1tis1/view?usp=sharing" TargetMode="External"/><Relationship Id="rId255" Type="http://schemas.openxmlformats.org/officeDocument/2006/relationships/hyperlink" Target="https://drive.google.com/file/d/1r2mCI0YW4lBJsOdxClU2a1yvKlwzWo1h/view?usp=sharing" TargetMode="External"/><Relationship Id="rId297" Type="http://schemas.openxmlformats.org/officeDocument/2006/relationships/hyperlink" Target="https://drive.google.com/file/d/1Wjc0RUWP76dDg2UjPyAdapAVKTFUjzeQ/view?usp=sharing" TargetMode="External"/><Relationship Id="rId462" Type="http://schemas.openxmlformats.org/officeDocument/2006/relationships/hyperlink" Target="https://drive.google.com/file/d/1nPHX8kSPoAgQ7eHfHQ9IQMMRsQ8dgi5Y/view?usp=sharing" TargetMode="External"/><Relationship Id="rId518" Type="http://schemas.openxmlformats.org/officeDocument/2006/relationships/hyperlink" Target="https://drive.google.com/file/d/11rJ6eq7x1JCxN_TqB8cvPy5yrTIizqTc/view?usp=sharing" TargetMode="External"/><Relationship Id="rId115" Type="http://schemas.openxmlformats.org/officeDocument/2006/relationships/hyperlink" Target="https://drive.google.com/file/d/1PND3WE0tp7tEzRhao62U3uF6cbu6n0zl/view?usp=sharing" TargetMode="External"/><Relationship Id="rId157" Type="http://schemas.openxmlformats.org/officeDocument/2006/relationships/hyperlink" Target="https://drive.google.com/file/d/1OZ567anB1YPTIlP-uDR9gvGU1BGj03gu/view?usp=sharing" TargetMode="External"/><Relationship Id="rId322" Type="http://schemas.openxmlformats.org/officeDocument/2006/relationships/hyperlink" Target="https://drive.google.com/file/d/1xaAA6-PFPjVCZb1hZOtRLJxwcIhM09YQ/view?usp=sharing" TargetMode="External"/><Relationship Id="rId364" Type="http://schemas.openxmlformats.org/officeDocument/2006/relationships/hyperlink" Target="https://drive.google.com/file/d/1LYuVN7srJlLE0bngP06nLqv1sI1p5Qlh/view?usp=sharing" TargetMode="External"/><Relationship Id="rId61" Type="http://schemas.openxmlformats.org/officeDocument/2006/relationships/hyperlink" Target="https://drive.google.com/file/d/16VDi5mJfHMRlWKb0OCTeJZFaLKXeZLlm/view?usp=sharing" TargetMode="External"/><Relationship Id="rId199" Type="http://schemas.openxmlformats.org/officeDocument/2006/relationships/hyperlink" Target="https://drive.google.com/file/d/1GR9-5AyCGKUk1f_zsYzoEGE-vyX5I87x/view?usp=sharing" TargetMode="External"/><Relationship Id="rId571" Type="http://schemas.openxmlformats.org/officeDocument/2006/relationships/hyperlink" Target="https://drive.google.com/file/d/12WA64WJJC7Y5n43EpA9KX4cHMUo1OYGT/view?usp=sharing" TargetMode="External"/><Relationship Id="rId19" Type="http://schemas.openxmlformats.org/officeDocument/2006/relationships/hyperlink" Target="https://drive.google.com/file/d/1dswQpZqALEU5NZdZhyoROilTVdFhSlPz/view?usp=sharing" TargetMode="External"/><Relationship Id="rId224" Type="http://schemas.openxmlformats.org/officeDocument/2006/relationships/hyperlink" Target="https://drive.google.com/file/d/11frHzs4cTpwaWJYi1UhRBfJA2FE-C51S/view?usp=sharing" TargetMode="External"/><Relationship Id="rId266" Type="http://schemas.openxmlformats.org/officeDocument/2006/relationships/hyperlink" Target="https://drive.google.com/file/d/1KDmCothHEjiX_UV6Tzh6L3vDwzfuh4UC/view?usp=sharing" TargetMode="External"/><Relationship Id="rId431" Type="http://schemas.openxmlformats.org/officeDocument/2006/relationships/hyperlink" Target="https://drive.google.com/file/d/1PjRp_LU_PX57jUCGFiUsh4r3mi3mitpN/view?usp=sharing" TargetMode="External"/><Relationship Id="rId473" Type="http://schemas.openxmlformats.org/officeDocument/2006/relationships/hyperlink" Target="https://drive.google.com/file/d/1Cve-GLcywpEWEpYU_64v8v9x9TyAv4fe/view?usp=sharing" TargetMode="External"/><Relationship Id="rId529" Type="http://schemas.openxmlformats.org/officeDocument/2006/relationships/hyperlink" Target="https://drive.google.com/file/d/1oO4OhVpecM6acVHG-XkZsvD3l6zpjpkp/view?usp=sharing" TargetMode="External"/><Relationship Id="rId30" Type="http://schemas.openxmlformats.org/officeDocument/2006/relationships/hyperlink" Target="https://drive.google.com/file/d/1XXAeHB2i2n5D4h6vWp-ct_ziewwMSDV9/view?usp=sharing" TargetMode="External"/><Relationship Id="rId126" Type="http://schemas.openxmlformats.org/officeDocument/2006/relationships/hyperlink" Target="https://drive.google.com/file/d/1Nfs_Rq_TjC4shG-vZyTVY9bBhC0aOaB5/view?usp=sharing" TargetMode="External"/><Relationship Id="rId168" Type="http://schemas.openxmlformats.org/officeDocument/2006/relationships/hyperlink" Target="https://drive.google.com/file/d/1AH_l5aI_CTK0Iyw3Ki2q1lGjeqJJKGh_/view?usp=sharing" TargetMode="External"/><Relationship Id="rId333" Type="http://schemas.openxmlformats.org/officeDocument/2006/relationships/hyperlink" Target="https://drive.google.com/file/d/1aZrRpZUj1VEtixVKGMFfBBBqrTe9RlYj/view?usp=sharing" TargetMode="External"/><Relationship Id="rId540" Type="http://schemas.openxmlformats.org/officeDocument/2006/relationships/hyperlink" Target="https://drive.google.com/file/d/1X6USfQdah_4PJzodvoWQlMeAfe1nw_xS/view?usp=sharing" TargetMode="External"/><Relationship Id="rId72" Type="http://schemas.openxmlformats.org/officeDocument/2006/relationships/hyperlink" Target="https://drive.google.com/file/d/1gl5aPcEj656ohWAJh_cOBzmRS8BZP_ki/view?usp=sharing" TargetMode="External"/><Relationship Id="rId375" Type="http://schemas.openxmlformats.org/officeDocument/2006/relationships/hyperlink" Target="https://drive.google.com/file/d/1hf235M92lme7fvprNnO-7Kn8MiN87cq5/view?usp=sharing" TargetMode="External"/><Relationship Id="rId3" Type="http://schemas.openxmlformats.org/officeDocument/2006/relationships/hyperlink" Target="https://drive.google.com/file/d/1obhvpa_ZHx8lpuwGUhw5ExDWOsDydFPV/view?usp=sharing" TargetMode="External"/><Relationship Id="rId235" Type="http://schemas.openxmlformats.org/officeDocument/2006/relationships/hyperlink" Target="https://drive.google.com/file/d/1W9FQvXolWsK3XhbFR28tHIV_JgnWq4m2/view?usp=sharing" TargetMode="External"/><Relationship Id="rId277" Type="http://schemas.openxmlformats.org/officeDocument/2006/relationships/hyperlink" Target="https://drive.google.com/file/d/1_cNrNYZGhSoBf5QzNKCAonNBbpJCGXmT/view?usp=sharing" TargetMode="External"/><Relationship Id="rId400" Type="http://schemas.openxmlformats.org/officeDocument/2006/relationships/hyperlink" Target="https://drive.google.com/file/d/19nZU50k20BHqWWPbeUhKYaxU8Bv44vre/view?usp=sharing" TargetMode="External"/><Relationship Id="rId442" Type="http://schemas.openxmlformats.org/officeDocument/2006/relationships/hyperlink" Target="https://drive.google.com/file/d/1ols5NF9-nJ6UxUYcIaysIt3jiymSAkZp/view?usp=sharing" TargetMode="External"/><Relationship Id="rId484" Type="http://schemas.openxmlformats.org/officeDocument/2006/relationships/hyperlink" Target="https://drive.google.com/file/d/1i_Zp029NeS88Meq_aY2N4xgFgC-YQYTw/view?usp=sharing" TargetMode="External"/><Relationship Id="rId137" Type="http://schemas.openxmlformats.org/officeDocument/2006/relationships/hyperlink" Target="https://drive.google.com/file/d/1SqAhMELXFdgwNLXhH2vJ3-O7CPw3zBdu/view?usp=sharing" TargetMode="External"/><Relationship Id="rId302" Type="http://schemas.openxmlformats.org/officeDocument/2006/relationships/hyperlink" Target="https://drive.google.com/file/d/1q0b9hpeva--XrJhAZ6K_Z9f_jI0B-gT4/view?usp=sharing" TargetMode="External"/><Relationship Id="rId344" Type="http://schemas.openxmlformats.org/officeDocument/2006/relationships/hyperlink" Target="https://drive.google.com/file/d/1VN2kr3fXwLgmI9S1diCI6L186bcYd9eQ/view?usp=sharing" TargetMode="External"/><Relationship Id="rId41" Type="http://schemas.openxmlformats.org/officeDocument/2006/relationships/hyperlink" Target="https://drive.google.com/file/d/1pq-0_KEZHkgThF7V2mEJem43wLx11NQs/view?usp=sharing" TargetMode="External"/><Relationship Id="rId83" Type="http://schemas.openxmlformats.org/officeDocument/2006/relationships/hyperlink" Target="https://drive.google.com/file/d/16gW_l9FPeSrA6byy1_nhZfoGg81O5MM8/view?usp=sharing" TargetMode="External"/><Relationship Id="rId179" Type="http://schemas.openxmlformats.org/officeDocument/2006/relationships/hyperlink" Target="https://drive.google.com/file/d/18FC5LxVtNRJJXKk4INimmPI7o7GgkNqn/view?usp=sharing" TargetMode="External"/><Relationship Id="rId386" Type="http://schemas.openxmlformats.org/officeDocument/2006/relationships/hyperlink" Target="https://drive.google.com/file/d/1z-_a1al-3PhMBjUskmpohlBCnjxLYQo7/view?usp=sharing" TargetMode="External"/><Relationship Id="rId551" Type="http://schemas.openxmlformats.org/officeDocument/2006/relationships/hyperlink" Target="https://drive.google.com/file/d/1mtakU32cGnG7X81PnGWFq7mBYdW7fBvX/view?usp=sharing" TargetMode="External"/><Relationship Id="rId190" Type="http://schemas.openxmlformats.org/officeDocument/2006/relationships/hyperlink" Target="https://drive.google.com/file/d/1pTH5RtufLyFhONftq9eVvysDR7frXoSR/view?usp=sharing" TargetMode="External"/><Relationship Id="rId204" Type="http://schemas.openxmlformats.org/officeDocument/2006/relationships/hyperlink" Target="https://drive.google.com/file/d/1uMnAkAnzuXfZzwJDc_DZBMGjiZwN7h__/view?usp=sharing" TargetMode="External"/><Relationship Id="rId246" Type="http://schemas.openxmlformats.org/officeDocument/2006/relationships/hyperlink" Target="https://drive.google.com/file/d/12WA64WJJC7Y5n43EpA9KX4cHMUo1OYGT/view?usp=sharing" TargetMode="External"/><Relationship Id="rId288" Type="http://schemas.openxmlformats.org/officeDocument/2006/relationships/hyperlink" Target="https://drive.google.com/file/d/1Y4YISJ-p1dkyAp24aLhNoUlAT74YF5PO/view?usp=sharing" TargetMode="External"/><Relationship Id="rId411" Type="http://schemas.openxmlformats.org/officeDocument/2006/relationships/hyperlink" Target="https://drive.google.com/file/d/1kgTdhOR29Jokc1QSzOXcQjCdl6338p-G/view?usp=sharing" TargetMode="External"/><Relationship Id="rId453" Type="http://schemas.openxmlformats.org/officeDocument/2006/relationships/hyperlink" Target="https://drive.google.com/file/d/1G6b4Hu0SNYl5AeVE9XTHVulbuHfUBmnU/view?usp=sharing" TargetMode="External"/><Relationship Id="rId509" Type="http://schemas.openxmlformats.org/officeDocument/2006/relationships/hyperlink" Target="https://drive.google.com/file/d/1klxoCY8vD7IntOOn_ilOmPkQYBMzl8Eu/view?usp=sharing" TargetMode="External"/><Relationship Id="rId106" Type="http://schemas.openxmlformats.org/officeDocument/2006/relationships/hyperlink" Target="https://drive.google.com/file/d/1YQKUOIVuHs4QT-YG_ZT4TLSbo7Nla-rH/view?usp=sharing" TargetMode="External"/><Relationship Id="rId313" Type="http://schemas.openxmlformats.org/officeDocument/2006/relationships/hyperlink" Target="https://drive.google.com/file/d/18DblRZW0PQN4P9Ti4aDSJ75QKfcY0Blx/view?usp=sharing" TargetMode="External"/><Relationship Id="rId495" Type="http://schemas.openxmlformats.org/officeDocument/2006/relationships/hyperlink" Target="https://drive.google.com/file/d/1AXSgrTErWacIZRPUevTiRYZpehiL39Ee/view?usp=sharing" TargetMode="External"/><Relationship Id="rId10" Type="http://schemas.openxmlformats.org/officeDocument/2006/relationships/hyperlink" Target="https://drive.google.com/file/d/1FslQ_oRg8jBtuesxE-pwgR_UKmGuADi5/view?usp=sharing" TargetMode="External"/><Relationship Id="rId52" Type="http://schemas.openxmlformats.org/officeDocument/2006/relationships/hyperlink" Target="https://drive.google.com/file/d/168rhvREx6d2sySJQz4dUTV44XWlVS0Fl/view?usp=sharing" TargetMode="External"/><Relationship Id="rId94" Type="http://schemas.openxmlformats.org/officeDocument/2006/relationships/hyperlink" Target="https://drive.google.com/file/d/1ZxvtrDc-3Fqimi7BbyD6USBJPeR54qv8/view?usp=sharing" TargetMode="External"/><Relationship Id="rId148" Type="http://schemas.openxmlformats.org/officeDocument/2006/relationships/hyperlink" Target="https://drive.google.com/file/d/1DBio1I8sbyfndYXikTCKvbGRrEnJHFP-/view?usp=sharing" TargetMode="External"/><Relationship Id="rId355" Type="http://schemas.openxmlformats.org/officeDocument/2006/relationships/hyperlink" Target="https://drive.google.com/file/d/150hkrWbKdvg2m8zCDSPrmrxEqg5utWKW/view?usp=sharing" TargetMode="External"/><Relationship Id="rId397" Type="http://schemas.openxmlformats.org/officeDocument/2006/relationships/hyperlink" Target="https://drive.google.com/file/d/19nZU50k20BHqWWPbeUhKYaxU8Bv44vre/view?usp=sharing" TargetMode="External"/><Relationship Id="rId520" Type="http://schemas.openxmlformats.org/officeDocument/2006/relationships/hyperlink" Target="https://drive.google.com/file/d/1xFvlEbvhpO1Wedx6GuLlgSQYc9m0G0sU/view?usp=sharing" TargetMode="External"/><Relationship Id="rId562" Type="http://schemas.openxmlformats.org/officeDocument/2006/relationships/hyperlink" Target="https://drive.google.com/file/d/1lgAEwGeq0e1KSqS2EPTzpSIv_BZ79H_Y/view?usp=sharing" TargetMode="External"/><Relationship Id="rId215" Type="http://schemas.openxmlformats.org/officeDocument/2006/relationships/hyperlink" Target="https://drive.google.com/file/d/1PRD0QMbzPdGTAznKpLhB8JQATpJPFLD0/view?usp=sharing" TargetMode="External"/><Relationship Id="rId257" Type="http://schemas.openxmlformats.org/officeDocument/2006/relationships/hyperlink" Target="https://drive.google.com/file/d/1ve4W0CkT5SpQAtxPniRTxhHUdwr2QxZH/view?usp=sharing" TargetMode="External"/><Relationship Id="rId422" Type="http://schemas.openxmlformats.org/officeDocument/2006/relationships/hyperlink" Target="https://drive.google.com/file/d/1DDO7IgZ5CJUPdbbRObgWIGZPtMb4Bmcd/view?usp=sharing" TargetMode="External"/><Relationship Id="rId464" Type="http://schemas.openxmlformats.org/officeDocument/2006/relationships/hyperlink" Target="https://drive.google.com/file/d/1lxp7eDBQfELqApt6kfkUsZu4dOzpl913/view?usp=sharing" TargetMode="External"/><Relationship Id="rId299" Type="http://schemas.openxmlformats.org/officeDocument/2006/relationships/hyperlink" Target="https://drive.google.com/file/d/1ozUyuBxtcqf4AYeW3Ky4w1mZNm2ZL97d/view?usp=sharing" TargetMode="External"/><Relationship Id="rId63" Type="http://schemas.openxmlformats.org/officeDocument/2006/relationships/hyperlink" Target="https://drive.google.com/file/d/1kPxa6uzUMWO0vd-Uv9kGzwISuq_2EPeb/view?usp=sharing" TargetMode="External"/><Relationship Id="rId159" Type="http://schemas.openxmlformats.org/officeDocument/2006/relationships/hyperlink" Target="https://drive.google.com/file/d/1kRGNsCxljlVbh_AsqF-cA7B1qx6Y7O70/view?usp=sharing" TargetMode="External"/><Relationship Id="rId366" Type="http://schemas.openxmlformats.org/officeDocument/2006/relationships/hyperlink" Target="https://drive.google.com/file/d/1HSKvZxUWAJUVPhzvf_mXJPqLzRPyu6Ue/view?usp=sharing" TargetMode="External"/><Relationship Id="rId573" Type="http://schemas.openxmlformats.org/officeDocument/2006/relationships/hyperlink" Target="https://drive.google.com/file/d/19nZU50k20BHqWWPbeUhKYaxU8Bv44vre/view?usp=sharing" TargetMode="External"/><Relationship Id="rId226" Type="http://schemas.openxmlformats.org/officeDocument/2006/relationships/hyperlink" Target="https://drive.google.com/file/d/1-qUTbLd5uebbu9hhOXW-ySittt3TVCZo/view?usp=sharing" TargetMode="External"/><Relationship Id="rId433" Type="http://schemas.openxmlformats.org/officeDocument/2006/relationships/hyperlink" Target="https://drive.google.com/file/d/1O4EPb_ulAIJRG2dPJDRN1d0oRn1rUxDN/view?usp=sharing" TargetMode="External"/><Relationship Id="rId74" Type="http://schemas.openxmlformats.org/officeDocument/2006/relationships/hyperlink" Target="https://drive.google.com/file/d/1JslwQ7ZCm6vuy4KwTWlqWDqLemqxXZU8/view?usp=sharing" TargetMode="External"/><Relationship Id="rId377" Type="http://schemas.openxmlformats.org/officeDocument/2006/relationships/hyperlink" Target="https://drive.google.com/file/d/19nZU50k20BHqWWPbeUhKYaxU8Bv44vre/view?usp=sharing" TargetMode="External"/><Relationship Id="rId500" Type="http://schemas.openxmlformats.org/officeDocument/2006/relationships/hyperlink" Target="https://drive.google.com/file/d/1awc42Fa9SuKrY7vEpSUA6RQcWF8YC8cq/view?usp=sharing" TargetMode="External"/><Relationship Id="rId5" Type="http://schemas.openxmlformats.org/officeDocument/2006/relationships/hyperlink" Target="https://drive.google.com/file/d/1h3j8q9DrnOQvjGssQXAj1zqcw-r5R0t5/view?usp=sharing" TargetMode="External"/><Relationship Id="rId237" Type="http://schemas.openxmlformats.org/officeDocument/2006/relationships/hyperlink" Target="https://drive.google.com/file/d/1W9FQvXolWsK3XhbFR28tHIV_JgnWq4m2/view?usp=sharing" TargetMode="External"/><Relationship Id="rId444" Type="http://schemas.openxmlformats.org/officeDocument/2006/relationships/hyperlink" Target="https://drive.google.com/file/d/1ols5NF9-nJ6UxUYcIaysIt3jiymSAkZp/view?usp=sharing" TargetMode="External"/><Relationship Id="rId290" Type="http://schemas.openxmlformats.org/officeDocument/2006/relationships/hyperlink" Target="https://drive.google.com/file/d/1Wjc0RUWP76dDg2UjPyAdapAVKTFUjzeQ/view?usp=sharing" TargetMode="External"/><Relationship Id="rId304" Type="http://schemas.openxmlformats.org/officeDocument/2006/relationships/hyperlink" Target="https://drive.google.com/file/d/1VPHth3kWxsrjHyj29K7jlV3kR-JCTFp3/view?usp=sharing" TargetMode="External"/><Relationship Id="rId388" Type="http://schemas.openxmlformats.org/officeDocument/2006/relationships/hyperlink" Target="https://drive.google.com/file/d/1z-_a1al-3PhMBjUskmpohlBCnjxLYQo7/view?usp=sharing" TargetMode="External"/><Relationship Id="rId511" Type="http://schemas.openxmlformats.org/officeDocument/2006/relationships/hyperlink" Target="https://drive.google.com/file/d/1rD5I28DwvtL3iL1pZlBuH2E5cF9qaKhe/view?usp=sharing" TargetMode="External"/><Relationship Id="rId85" Type="http://schemas.openxmlformats.org/officeDocument/2006/relationships/hyperlink" Target="https://drive.google.com/file/d/1zqGaLtCm5jfYS-q2nGUM-i659Q-Y580Q/view?usp=sharing" TargetMode="External"/><Relationship Id="rId150" Type="http://schemas.openxmlformats.org/officeDocument/2006/relationships/hyperlink" Target="https://drive.google.com/file/d/1lNkRrEuwDjRsZe1LHkz8yyt7XUK0PyxF/view?usp=sharing" TargetMode="External"/><Relationship Id="rId248" Type="http://schemas.openxmlformats.org/officeDocument/2006/relationships/hyperlink" Target="https://drive.google.com/file/d/12WA64WJJC7Y5n43EpA9KX4cHMUo1OYGT/view?usp=sharing" TargetMode="External"/><Relationship Id="rId455" Type="http://schemas.openxmlformats.org/officeDocument/2006/relationships/hyperlink" Target="https://drive.google.com/file/d/1xETSaactaxLs7D3Zpd_oRCOzJ7t1aZ61/view?usp=sharing" TargetMode="External"/><Relationship Id="rId12" Type="http://schemas.openxmlformats.org/officeDocument/2006/relationships/hyperlink" Target="https://drive.google.com/file/d/1wG-jKdz_dJyw5bIiUxvSgmGCjxwTMz9D/view?usp=sharing" TargetMode="External"/><Relationship Id="rId108" Type="http://schemas.openxmlformats.org/officeDocument/2006/relationships/hyperlink" Target="https://drive.google.com/file/d/1Ig5eHV7PHhfl1pqMsB_HTIPNpFFgrgNb/view?usp=sharing" TargetMode="External"/><Relationship Id="rId315" Type="http://schemas.openxmlformats.org/officeDocument/2006/relationships/hyperlink" Target="https://drive.google.com/file/d/1VPHth3kWxsrjHyj29K7jlV3kR-JCTFp3/view?usp=sharing" TargetMode="External"/><Relationship Id="rId522" Type="http://schemas.openxmlformats.org/officeDocument/2006/relationships/hyperlink" Target="https://drive.google.com/file/d/1resuAxL1huD59uJe3COr_0SH3bCyModO/view?usp=sharing" TargetMode="External"/><Relationship Id="rId96" Type="http://schemas.openxmlformats.org/officeDocument/2006/relationships/hyperlink" Target="https://drive.google.com/file/d/1ukUF_HTrTScuFU9IJe2zLuUHrOxYWE9l/view?usp=sharing" TargetMode="External"/><Relationship Id="rId161" Type="http://schemas.openxmlformats.org/officeDocument/2006/relationships/hyperlink" Target="https://drive.google.com/file/d/1kRGNsCxljlVbh_AsqF-cA7B1qx6Y7O70/view?usp=sharing" TargetMode="External"/><Relationship Id="rId399" Type="http://schemas.openxmlformats.org/officeDocument/2006/relationships/hyperlink" Target="https://drive.google.com/file/d/19nZU50k20BHqWWPbeUhKYaxU8Bv44vre/view?usp=sharing" TargetMode="External"/><Relationship Id="rId259" Type="http://schemas.openxmlformats.org/officeDocument/2006/relationships/hyperlink" Target="https://drive.google.com/file/d/1PbO76aFfDHpBKDaaxSo6v07hw5GmHltJ/view?usp=sharing" TargetMode="External"/><Relationship Id="rId466" Type="http://schemas.openxmlformats.org/officeDocument/2006/relationships/hyperlink" Target="https://drive.google.com/file/d/1LVgH_CFUnKElDzmrSo7E3P8sM4nHl3cg/view?usp=sharing" TargetMode="External"/><Relationship Id="rId23" Type="http://schemas.openxmlformats.org/officeDocument/2006/relationships/hyperlink" Target="https://drive.google.com/file/d/1UIlkFwoh9oy5so7z5lwP7w54zmynzRcL/view?usp=sharing" TargetMode="External"/><Relationship Id="rId119" Type="http://schemas.openxmlformats.org/officeDocument/2006/relationships/hyperlink" Target="https://drive.google.com/file/d/1dXHck5q-lRK8N70eZWJnepc5fni-zhBu/view?usp=sharing" TargetMode="External"/><Relationship Id="rId326" Type="http://schemas.openxmlformats.org/officeDocument/2006/relationships/hyperlink" Target="https://drive.google.com/file/d/1Del25xAb0fIPVk753yC6-SSGuMZzE5oD/view?usp=sharing" TargetMode="External"/><Relationship Id="rId533" Type="http://schemas.openxmlformats.org/officeDocument/2006/relationships/hyperlink" Target="https://drive.google.com/file/d/1aiDMqT3nJAEcqN_HWYuUogmigsKsXfC2/view?usp=sharing" TargetMode="External"/><Relationship Id="rId172" Type="http://schemas.openxmlformats.org/officeDocument/2006/relationships/hyperlink" Target="https://drive.google.com/file/d/1IyJgR94_gW3IdJvHmDt-eSNyK10RqSFN/view?usp=sharing" TargetMode="External"/><Relationship Id="rId477" Type="http://schemas.openxmlformats.org/officeDocument/2006/relationships/hyperlink" Target="https://drive.google.com/file/d/1lgAEwGeq0e1KSqS2EPTzpSIv_BZ79H_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6"/>
  <sheetViews>
    <sheetView tabSelected="1" topLeftCell="B1" zoomScale="85" zoomScaleNormal="85" workbookViewId="0">
      <pane ySplit="4" topLeftCell="A520" activePane="bottomLeft" state="frozen"/>
      <selection pane="bottomLeft" activeCell="P533" sqref="P532:P533"/>
    </sheetView>
  </sheetViews>
  <sheetFormatPr baseColWidth="10" defaultColWidth="11.42578125" defaultRowHeight="15" x14ac:dyDescent="0.25"/>
  <cols>
    <col min="1" max="1" width="9.42578125" style="31" hidden="1" customWidth="1"/>
    <col min="2" max="2" width="121.28515625" style="31" bestFit="1" customWidth="1"/>
    <col min="3" max="3" width="9.42578125" style="31" hidden="1" customWidth="1"/>
    <col min="4" max="4" width="20" style="31" bestFit="1" customWidth="1"/>
    <col min="5" max="5" width="22.85546875" style="31" customWidth="1"/>
    <col min="6" max="6" width="12.28515625" style="31" bestFit="1" customWidth="1"/>
    <col min="7" max="7" width="12.85546875" style="31" hidden="1" customWidth="1"/>
    <col min="8" max="8" width="12.7109375" style="31" hidden="1" customWidth="1"/>
    <col min="9" max="10" width="4.5703125" style="31" bestFit="1" customWidth="1"/>
    <col min="11" max="11" width="3.7109375" style="31" bestFit="1" customWidth="1"/>
    <col min="12" max="16384" width="11.42578125" style="31"/>
  </cols>
  <sheetData>
    <row r="1" spans="1:8" s="28" customFormat="1" ht="39" customHeight="1" thickTop="1" x14ac:dyDescent="0.25">
      <c r="A1" s="49"/>
      <c r="B1" s="50"/>
      <c r="C1" s="51"/>
      <c r="D1" s="319"/>
      <c r="E1" s="319"/>
      <c r="F1" s="319"/>
      <c r="G1" s="319"/>
      <c r="H1" s="320"/>
    </row>
    <row r="2" spans="1:8" s="28" customFormat="1" ht="40.5" customHeight="1" thickBot="1" x14ac:dyDescent="0.3">
      <c r="A2" s="52"/>
      <c r="B2" s="26"/>
      <c r="C2" s="27"/>
      <c r="D2" s="321"/>
      <c r="E2" s="321"/>
      <c r="F2" s="322"/>
      <c r="G2" s="322"/>
      <c r="H2" s="53"/>
    </row>
    <row r="3" spans="1:8" s="28" customFormat="1" ht="18" hidden="1" customHeight="1" x14ac:dyDescent="0.25">
      <c r="A3" s="326" t="s">
        <v>75</v>
      </c>
      <c r="B3" s="327"/>
      <c r="C3" s="27"/>
      <c r="D3" s="333" t="s">
        <v>74</v>
      </c>
      <c r="E3" s="334"/>
      <c r="F3" s="335"/>
      <c r="G3" s="336"/>
      <c r="H3" s="337"/>
    </row>
    <row r="4" spans="1:8" s="29" customFormat="1" ht="63" customHeight="1" thickTop="1" thickBot="1" x14ac:dyDescent="0.3">
      <c r="A4" s="328" t="s">
        <v>73</v>
      </c>
      <c r="B4" s="329"/>
      <c r="C4" s="117" t="s">
        <v>72</v>
      </c>
      <c r="D4" s="118" t="s">
        <v>901</v>
      </c>
      <c r="E4" s="113" t="s">
        <v>71</v>
      </c>
      <c r="F4" s="119" t="s">
        <v>70</v>
      </c>
      <c r="G4" s="120" t="s">
        <v>800</v>
      </c>
      <c r="H4" s="121" t="s">
        <v>69</v>
      </c>
    </row>
    <row r="5" spans="1:8" s="29" customFormat="1" ht="19.5" hidden="1" thickTop="1" thickBot="1" x14ac:dyDescent="0.3">
      <c r="A5" s="178"/>
      <c r="B5" s="179"/>
      <c r="C5" s="180"/>
      <c r="D5" s="181"/>
      <c r="E5" s="182"/>
      <c r="F5" s="183"/>
      <c r="G5" s="184"/>
      <c r="H5" s="185"/>
    </row>
    <row r="6" spans="1:8" s="30" customFormat="1" ht="21.75" thickTop="1" thickBot="1" x14ac:dyDescent="0.3">
      <c r="A6" s="330" t="s">
        <v>763</v>
      </c>
      <c r="B6" s="331"/>
      <c r="C6" s="331"/>
      <c r="D6" s="331"/>
      <c r="E6" s="331"/>
      <c r="F6" s="331"/>
      <c r="G6" s="331"/>
      <c r="H6" s="332"/>
    </row>
    <row r="7" spans="1:8" s="30" customFormat="1" ht="18.75" thickTop="1" x14ac:dyDescent="0.25">
      <c r="A7" s="75" t="s">
        <v>764</v>
      </c>
      <c r="B7" s="114" t="s">
        <v>765</v>
      </c>
      <c r="C7" s="115" t="s">
        <v>0</v>
      </c>
      <c r="D7" s="67">
        <f>E7*1.26/0.93</f>
        <v>100258.06451612903</v>
      </c>
      <c r="E7" s="67">
        <v>74000</v>
      </c>
      <c r="F7" s="130"/>
      <c r="G7" s="125">
        <f t="shared" ref="G7:G16" si="0">F7*D7</f>
        <v>0</v>
      </c>
      <c r="H7" s="116">
        <f t="shared" ref="H7:H16" si="1">F7*E7</f>
        <v>0</v>
      </c>
    </row>
    <row r="8" spans="1:8" s="30" customFormat="1" ht="18" x14ac:dyDescent="0.25">
      <c r="A8" s="56" t="s">
        <v>766</v>
      </c>
      <c r="B8" s="1" t="s">
        <v>838</v>
      </c>
      <c r="C8" s="2" t="s">
        <v>0</v>
      </c>
      <c r="D8" s="67">
        <f t="shared" ref="D8:D16" si="2">E8*1.26/0.93</f>
        <v>102951.48387096774</v>
      </c>
      <c r="E8" s="67">
        <v>75988</v>
      </c>
      <c r="F8" s="131"/>
      <c r="G8" s="126">
        <f t="shared" si="0"/>
        <v>0</v>
      </c>
      <c r="H8" s="55">
        <f t="shared" si="1"/>
        <v>0</v>
      </c>
    </row>
    <row r="9" spans="1:8" s="30" customFormat="1" ht="18" x14ac:dyDescent="0.25">
      <c r="A9" s="54" t="s">
        <v>767</v>
      </c>
      <c r="B9" s="1" t="s">
        <v>768</v>
      </c>
      <c r="C9" s="3" t="s">
        <v>0</v>
      </c>
      <c r="D9" s="67">
        <f t="shared" si="2"/>
        <v>27869.032258064515</v>
      </c>
      <c r="E9" s="67">
        <v>20570</v>
      </c>
      <c r="F9" s="131"/>
      <c r="G9" s="126">
        <f t="shared" si="0"/>
        <v>0</v>
      </c>
      <c r="H9" s="55">
        <f t="shared" si="1"/>
        <v>0</v>
      </c>
    </row>
    <row r="10" spans="1:8" s="30" customFormat="1" ht="18" x14ac:dyDescent="0.25">
      <c r="A10" s="54" t="s">
        <v>769</v>
      </c>
      <c r="B10" s="1" t="s">
        <v>770</v>
      </c>
      <c r="C10" s="3" t="s">
        <v>0</v>
      </c>
      <c r="D10" s="67">
        <f t="shared" si="2"/>
        <v>85083.870967741925</v>
      </c>
      <c r="E10" s="67">
        <v>62800</v>
      </c>
      <c r="F10" s="131"/>
      <c r="G10" s="126">
        <f t="shared" si="0"/>
        <v>0</v>
      </c>
      <c r="H10" s="55">
        <f t="shared" si="1"/>
        <v>0</v>
      </c>
    </row>
    <row r="11" spans="1:8" s="30" customFormat="1" ht="18" x14ac:dyDescent="0.25">
      <c r="A11" s="57" t="s">
        <v>771</v>
      </c>
      <c r="B11" s="1" t="s">
        <v>772</v>
      </c>
      <c r="C11" s="4"/>
      <c r="D11" s="67">
        <f t="shared" si="2"/>
        <v>68852.90322580644</v>
      </c>
      <c r="E11" s="67">
        <v>50820</v>
      </c>
      <c r="F11" s="131"/>
      <c r="G11" s="126">
        <f t="shared" si="0"/>
        <v>0</v>
      </c>
      <c r="H11" s="55">
        <f t="shared" si="1"/>
        <v>0</v>
      </c>
    </row>
    <row r="12" spans="1:8" s="30" customFormat="1" ht="18" x14ac:dyDescent="0.25">
      <c r="A12" s="54" t="s">
        <v>773</v>
      </c>
      <c r="B12" s="1" t="s">
        <v>793</v>
      </c>
      <c r="C12" s="3" t="s">
        <v>0</v>
      </c>
      <c r="D12" s="67">
        <f t="shared" si="2"/>
        <v>48638.709677419349</v>
      </c>
      <c r="E12" s="67">
        <v>35900</v>
      </c>
      <c r="F12" s="131"/>
      <c r="G12" s="126">
        <f t="shared" si="0"/>
        <v>0</v>
      </c>
      <c r="H12" s="55">
        <f t="shared" si="1"/>
        <v>0</v>
      </c>
    </row>
    <row r="13" spans="1:8" s="30" customFormat="1" ht="18" x14ac:dyDescent="0.25">
      <c r="A13" s="54" t="s">
        <v>774</v>
      </c>
      <c r="B13" s="1" t="s">
        <v>775</v>
      </c>
      <c r="C13" s="3" t="s">
        <v>0</v>
      </c>
      <c r="D13" s="67">
        <f t="shared" si="2"/>
        <v>47541.290322580644</v>
      </c>
      <c r="E13" s="67">
        <v>35090</v>
      </c>
      <c r="F13" s="131"/>
      <c r="G13" s="126">
        <f t="shared" si="0"/>
        <v>0</v>
      </c>
      <c r="H13" s="55">
        <f t="shared" si="1"/>
        <v>0</v>
      </c>
    </row>
    <row r="14" spans="1:8" s="30" customFormat="1" ht="18" x14ac:dyDescent="0.25">
      <c r="A14" s="57" t="s">
        <v>776</v>
      </c>
      <c r="B14" s="1" t="s">
        <v>777</v>
      </c>
      <c r="C14" s="2" t="s">
        <v>0</v>
      </c>
      <c r="D14" s="67">
        <f t="shared" si="2"/>
        <v>27049.354838709678</v>
      </c>
      <c r="E14" s="67">
        <v>19965</v>
      </c>
      <c r="F14" s="131"/>
      <c r="G14" s="126">
        <f t="shared" si="0"/>
        <v>0</v>
      </c>
      <c r="H14" s="55">
        <f t="shared" si="1"/>
        <v>0</v>
      </c>
    </row>
    <row r="15" spans="1:8" s="30" customFormat="1" ht="18" x14ac:dyDescent="0.25">
      <c r="A15" s="57" t="s">
        <v>778</v>
      </c>
      <c r="B15" s="1" t="s">
        <v>779</v>
      </c>
      <c r="C15" s="2" t="s">
        <v>0</v>
      </c>
      <c r="D15" s="67">
        <f t="shared" si="2"/>
        <v>19508.322580645163</v>
      </c>
      <c r="E15" s="67">
        <v>14399</v>
      </c>
      <c r="F15" s="131"/>
      <c r="G15" s="126">
        <f t="shared" si="0"/>
        <v>0</v>
      </c>
      <c r="H15" s="55">
        <f t="shared" si="1"/>
        <v>0</v>
      </c>
    </row>
    <row r="16" spans="1:8" s="30" customFormat="1" ht="18.75" thickBot="1" x14ac:dyDescent="0.3">
      <c r="A16" s="57" t="s">
        <v>780</v>
      </c>
      <c r="B16" s="1" t="s">
        <v>781</v>
      </c>
      <c r="C16" s="2" t="s">
        <v>0</v>
      </c>
      <c r="D16" s="67">
        <f t="shared" si="2"/>
        <v>15038.709677419354</v>
      </c>
      <c r="E16" s="67">
        <v>11100</v>
      </c>
      <c r="F16" s="131"/>
      <c r="G16" s="126">
        <f t="shared" si="0"/>
        <v>0</v>
      </c>
      <c r="H16" s="55">
        <f t="shared" si="1"/>
        <v>0</v>
      </c>
    </row>
    <row r="17" spans="1:8" s="28" customFormat="1" ht="21.75" thickTop="1" thickBot="1" x14ac:dyDescent="0.3">
      <c r="A17" s="323" t="s">
        <v>68</v>
      </c>
      <c r="B17" s="324"/>
      <c r="C17" s="324"/>
      <c r="D17" s="324"/>
      <c r="E17" s="324"/>
      <c r="F17" s="324"/>
      <c r="G17" s="324"/>
      <c r="H17" s="325"/>
    </row>
    <row r="18" spans="1:8" s="28" customFormat="1" ht="19.5" thickTop="1" thickBot="1" x14ac:dyDescent="0.3">
      <c r="A18" s="338" t="s">
        <v>790</v>
      </c>
      <c r="B18" s="339"/>
      <c r="C18" s="339"/>
      <c r="D18" s="339"/>
      <c r="E18" s="339"/>
      <c r="F18" s="339"/>
      <c r="G18" s="339"/>
      <c r="H18" s="340"/>
    </row>
    <row r="19" spans="1:8" s="28" customFormat="1" ht="18.75" thickTop="1" x14ac:dyDescent="0.25">
      <c r="A19" s="75" t="s">
        <v>67</v>
      </c>
      <c r="B19" s="188" t="s">
        <v>66</v>
      </c>
      <c r="C19" s="77" t="s">
        <v>0</v>
      </c>
      <c r="D19" s="111">
        <f>E19*1.26/0.93</f>
        <v>8684.5161290322576</v>
      </c>
      <c r="E19" s="112">
        <v>6410</v>
      </c>
      <c r="F19" s="127"/>
      <c r="G19" s="122">
        <f t="shared" ref="G19:G29" si="3">D19*F19</f>
        <v>0</v>
      </c>
      <c r="H19" s="107">
        <f t="shared" ref="H19:H29" si="4">E19*F19</f>
        <v>0</v>
      </c>
    </row>
    <row r="20" spans="1:8" s="28" customFormat="1" ht="18" x14ac:dyDescent="0.25">
      <c r="A20" s="54" t="s">
        <v>65</v>
      </c>
      <c r="B20" s="189" t="s">
        <v>64</v>
      </c>
      <c r="C20" s="3" t="s">
        <v>0</v>
      </c>
      <c r="D20" s="111">
        <f t="shared" ref="D20:D29" si="5">E20*1.26/0.93</f>
        <v>11583.870967741936</v>
      </c>
      <c r="E20" s="112">
        <v>8550</v>
      </c>
      <c r="F20" s="128"/>
      <c r="G20" s="123">
        <f t="shared" si="3"/>
        <v>0</v>
      </c>
      <c r="H20" s="58">
        <f t="shared" si="4"/>
        <v>0</v>
      </c>
    </row>
    <row r="21" spans="1:8" s="28" customFormat="1" ht="18" x14ac:dyDescent="0.25">
      <c r="A21" s="54" t="s">
        <v>63</v>
      </c>
      <c r="B21" s="189" t="s">
        <v>62</v>
      </c>
      <c r="C21" s="3" t="s">
        <v>0</v>
      </c>
      <c r="D21" s="111">
        <f t="shared" si="5"/>
        <v>16393.548387096773</v>
      </c>
      <c r="E21" s="112">
        <v>12100</v>
      </c>
      <c r="F21" s="128"/>
      <c r="G21" s="123">
        <f t="shared" si="3"/>
        <v>0</v>
      </c>
      <c r="H21" s="58">
        <f t="shared" si="4"/>
        <v>0</v>
      </c>
    </row>
    <row r="22" spans="1:8" s="28" customFormat="1" ht="18" x14ac:dyDescent="0.25">
      <c r="A22" s="54" t="s">
        <v>61</v>
      </c>
      <c r="B22" s="189" t="s">
        <v>60</v>
      </c>
      <c r="C22" s="3" t="s">
        <v>0</v>
      </c>
      <c r="D22" s="111">
        <f t="shared" si="5"/>
        <v>19103.225806451614</v>
      </c>
      <c r="E22" s="112">
        <v>14100</v>
      </c>
      <c r="F22" s="128"/>
      <c r="G22" s="123">
        <f t="shared" si="3"/>
        <v>0</v>
      </c>
      <c r="H22" s="58">
        <f t="shared" si="4"/>
        <v>0</v>
      </c>
    </row>
    <row r="23" spans="1:8" s="28" customFormat="1" ht="18" x14ac:dyDescent="0.25">
      <c r="A23" s="54" t="s">
        <v>59</v>
      </c>
      <c r="B23" s="189" t="s">
        <v>58</v>
      </c>
      <c r="C23" s="3" t="s">
        <v>0</v>
      </c>
      <c r="D23" s="111">
        <f t="shared" si="5"/>
        <v>21541.935483870966</v>
      </c>
      <c r="E23" s="112">
        <v>15900</v>
      </c>
      <c r="F23" s="128"/>
      <c r="G23" s="123">
        <f t="shared" si="3"/>
        <v>0</v>
      </c>
      <c r="H23" s="58">
        <f t="shared" si="4"/>
        <v>0</v>
      </c>
    </row>
    <row r="24" spans="1:8" s="28" customFormat="1" ht="18" x14ac:dyDescent="0.25">
      <c r="A24" s="54" t="s">
        <v>55</v>
      </c>
      <c r="B24" s="5" t="s">
        <v>799</v>
      </c>
      <c r="C24" s="3" t="s">
        <v>0</v>
      </c>
      <c r="D24" s="111">
        <f t="shared" si="5"/>
        <v>19238.709677419352</v>
      </c>
      <c r="E24" s="112">
        <v>14200</v>
      </c>
      <c r="F24" s="128"/>
      <c r="G24" s="123">
        <f t="shared" si="3"/>
        <v>0</v>
      </c>
      <c r="H24" s="58">
        <f t="shared" si="4"/>
        <v>0</v>
      </c>
    </row>
    <row r="25" spans="1:8" s="28" customFormat="1" ht="18" x14ac:dyDescent="0.25">
      <c r="A25" s="57" t="s">
        <v>57</v>
      </c>
      <c r="B25" s="189" t="s">
        <v>56</v>
      </c>
      <c r="C25" s="3" t="s">
        <v>0</v>
      </c>
      <c r="D25" s="111">
        <f t="shared" si="5"/>
        <v>21270.967741935481</v>
      </c>
      <c r="E25" s="112">
        <v>15700</v>
      </c>
      <c r="F25" s="128"/>
      <c r="G25" s="123">
        <f t="shared" si="3"/>
        <v>0</v>
      </c>
      <c r="H25" s="58">
        <f t="shared" si="4"/>
        <v>0</v>
      </c>
    </row>
    <row r="26" spans="1:8" s="28" customFormat="1" ht="18" x14ac:dyDescent="0.25">
      <c r="A26" s="54"/>
      <c r="B26" s="5" t="s">
        <v>797</v>
      </c>
      <c r="C26" s="3"/>
      <c r="D26" s="111">
        <f t="shared" si="5"/>
        <v>23845.16129032258</v>
      </c>
      <c r="E26" s="112">
        <v>17600</v>
      </c>
      <c r="F26" s="128"/>
      <c r="G26" s="123">
        <f t="shared" si="3"/>
        <v>0</v>
      </c>
      <c r="H26" s="58">
        <f t="shared" si="4"/>
        <v>0</v>
      </c>
    </row>
    <row r="27" spans="1:8" s="28" customFormat="1" ht="18" x14ac:dyDescent="0.25">
      <c r="A27" s="54" t="s">
        <v>54</v>
      </c>
      <c r="B27" s="190" t="s">
        <v>53</v>
      </c>
      <c r="C27" s="3" t="s">
        <v>0</v>
      </c>
      <c r="D27" s="111">
        <f t="shared" si="5"/>
        <v>17883.870967741936</v>
      </c>
      <c r="E27" s="112">
        <v>13200</v>
      </c>
      <c r="F27" s="128"/>
      <c r="G27" s="123">
        <f t="shared" si="3"/>
        <v>0</v>
      </c>
      <c r="H27" s="58">
        <f t="shared" si="4"/>
        <v>0</v>
      </c>
    </row>
    <row r="28" spans="1:8" s="28" customFormat="1" ht="18" x14ac:dyDescent="0.25">
      <c r="A28" s="54" t="s">
        <v>52</v>
      </c>
      <c r="B28" s="190" t="s">
        <v>51</v>
      </c>
      <c r="C28" s="3" t="s">
        <v>0</v>
      </c>
      <c r="D28" s="111">
        <f t="shared" si="5"/>
        <v>13954.838709677419</v>
      </c>
      <c r="E28" s="112">
        <v>10300</v>
      </c>
      <c r="F28" s="128"/>
      <c r="G28" s="123">
        <f t="shared" si="3"/>
        <v>0</v>
      </c>
      <c r="H28" s="58">
        <f t="shared" si="4"/>
        <v>0</v>
      </c>
    </row>
    <row r="29" spans="1:8" s="28" customFormat="1" ht="36.75" thickBot="1" x14ac:dyDescent="0.3">
      <c r="A29" s="54" t="s">
        <v>28</v>
      </c>
      <c r="B29" s="109" t="s">
        <v>27</v>
      </c>
      <c r="C29" s="72" t="s">
        <v>0</v>
      </c>
      <c r="D29" s="111">
        <f t="shared" si="5"/>
        <v>39290.322580645159</v>
      </c>
      <c r="E29" s="112">
        <v>29000</v>
      </c>
      <c r="F29" s="129"/>
      <c r="G29" s="124">
        <f t="shared" si="3"/>
        <v>0</v>
      </c>
      <c r="H29" s="104">
        <f t="shared" si="4"/>
        <v>0</v>
      </c>
    </row>
    <row r="30" spans="1:8" s="28" customFormat="1" ht="21" customHeight="1" thickTop="1" thickBot="1" x14ac:dyDescent="0.3">
      <c r="A30" s="108" t="s">
        <v>787</v>
      </c>
      <c r="B30" s="341" t="s">
        <v>821</v>
      </c>
      <c r="C30" s="342"/>
      <c r="D30" s="342"/>
      <c r="E30" s="342"/>
      <c r="F30" s="342"/>
      <c r="G30" s="342"/>
      <c r="H30" s="343"/>
    </row>
    <row r="31" spans="1:8" s="28" customFormat="1" ht="18.75" thickTop="1" x14ac:dyDescent="0.25">
      <c r="A31" s="54" t="s">
        <v>50</v>
      </c>
      <c r="B31" s="191" t="s">
        <v>49</v>
      </c>
      <c r="C31" s="77" t="s">
        <v>0</v>
      </c>
      <c r="D31" s="67">
        <f>E31*1.26/0.93</f>
        <v>16935.483870967742</v>
      </c>
      <c r="E31" s="110">
        <v>12500</v>
      </c>
      <c r="F31" s="127"/>
      <c r="G31" s="122">
        <f t="shared" ref="G31:G37" si="6">D31*F31</f>
        <v>0</v>
      </c>
      <c r="H31" s="107">
        <f t="shared" ref="H31:H37" si="7">E31*F31</f>
        <v>0</v>
      </c>
    </row>
    <row r="32" spans="1:8" s="28" customFormat="1" ht="18" x14ac:dyDescent="0.25">
      <c r="A32" s="56" t="s">
        <v>48</v>
      </c>
      <c r="B32" s="190" t="s">
        <v>47</v>
      </c>
      <c r="C32" s="3" t="s">
        <v>0</v>
      </c>
      <c r="D32" s="67">
        <f t="shared" ref="D32:D37" si="8">E32*1.26/0.93</f>
        <v>22761.290322580644</v>
      </c>
      <c r="E32" s="110">
        <v>16800</v>
      </c>
      <c r="F32" s="128"/>
      <c r="G32" s="123">
        <f t="shared" si="6"/>
        <v>0</v>
      </c>
      <c r="H32" s="58">
        <f t="shared" si="7"/>
        <v>0</v>
      </c>
    </row>
    <row r="33" spans="1:8" s="28" customFormat="1" ht="18" x14ac:dyDescent="0.25">
      <c r="A33" s="54" t="s">
        <v>46</v>
      </c>
      <c r="B33" s="190" t="s">
        <v>45</v>
      </c>
      <c r="C33" s="3" t="s">
        <v>0</v>
      </c>
      <c r="D33" s="67">
        <f t="shared" si="8"/>
        <v>21406.451612903224</v>
      </c>
      <c r="E33" s="110">
        <v>15800</v>
      </c>
      <c r="F33" s="128"/>
      <c r="G33" s="123">
        <f t="shared" si="6"/>
        <v>0</v>
      </c>
      <c r="H33" s="58">
        <f t="shared" si="7"/>
        <v>0</v>
      </c>
    </row>
    <row r="34" spans="1:8" s="28" customFormat="1" ht="18" x14ac:dyDescent="0.25">
      <c r="A34" s="54" t="s">
        <v>44</v>
      </c>
      <c r="B34" s="190" t="s">
        <v>43</v>
      </c>
      <c r="C34" s="3" t="s">
        <v>0</v>
      </c>
      <c r="D34" s="67">
        <f t="shared" si="8"/>
        <v>31703.22580645161</v>
      </c>
      <c r="E34" s="110">
        <v>23400</v>
      </c>
      <c r="F34" s="128"/>
      <c r="G34" s="123">
        <f t="shared" si="6"/>
        <v>0</v>
      </c>
      <c r="H34" s="58">
        <f t="shared" si="7"/>
        <v>0</v>
      </c>
    </row>
    <row r="35" spans="1:8" s="28" customFormat="1" ht="18" x14ac:dyDescent="0.25">
      <c r="A35" s="54" t="s">
        <v>42</v>
      </c>
      <c r="B35" s="190" t="s">
        <v>41</v>
      </c>
      <c r="C35" s="3" t="s">
        <v>0</v>
      </c>
      <c r="D35" s="67">
        <f t="shared" si="8"/>
        <v>41471.612903225803</v>
      </c>
      <c r="E35" s="110">
        <v>30610</v>
      </c>
      <c r="F35" s="128"/>
      <c r="G35" s="123">
        <f t="shared" si="6"/>
        <v>0</v>
      </c>
      <c r="H35" s="58">
        <f t="shared" si="7"/>
        <v>0</v>
      </c>
    </row>
    <row r="36" spans="1:8" s="28" customFormat="1" ht="18" x14ac:dyDescent="0.25">
      <c r="A36" s="54" t="s">
        <v>40</v>
      </c>
      <c r="B36" s="190" t="s">
        <v>39</v>
      </c>
      <c r="C36" s="3" t="s">
        <v>0</v>
      </c>
      <c r="D36" s="67">
        <f t="shared" si="8"/>
        <v>63270.967741935478</v>
      </c>
      <c r="E36" s="110">
        <v>46700</v>
      </c>
      <c r="F36" s="128"/>
      <c r="G36" s="123">
        <f t="shared" si="6"/>
        <v>0</v>
      </c>
      <c r="H36" s="58">
        <f t="shared" si="7"/>
        <v>0</v>
      </c>
    </row>
    <row r="37" spans="1:8" s="28" customFormat="1" ht="18.75" thickBot="1" x14ac:dyDescent="0.3">
      <c r="A37" s="70" t="s">
        <v>2</v>
      </c>
      <c r="B37" s="71" t="s">
        <v>1</v>
      </c>
      <c r="C37" s="72" t="s">
        <v>0</v>
      </c>
      <c r="D37" s="67">
        <f t="shared" si="8"/>
        <v>44709.677419354834</v>
      </c>
      <c r="E37" s="110">
        <v>33000</v>
      </c>
      <c r="F37" s="129"/>
      <c r="G37" s="124">
        <f t="shared" si="6"/>
        <v>0</v>
      </c>
      <c r="H37" s="104">
        <f t="shared" si="7"/>
        <v>0</v>
      </c>
    </row>
    <row r="38" spans="1:8" s="28" customFormat="1" ht="19.5" thickTop="1" thickBot="1" x14ac:dyDescent="0.3">
      <c r="A38" s="344" t="s">
        <v>788</v>
      </c>
      <c r="B38" s="345"/>
      <c r="C38" s="345"/>
      <c r="D38" s="345"/>
      <c r="E38" s="345"/>
      <c r="F38" s="345"/>
      <c r="G38" s="345"/>
      <c r="H38" s="346"/>
    </row>
    <row r="39" spans="1:8" s="28" customFormat="1" ht="18.75" thickTop="1" x14ac:dyDescent="0.25">
      <c r="A39" s="75" t="s">
        <v>38</v>
      </c>
      <c r="B39" s="66" t="s">
        <v>37</v>
      </c>
      <c r="C39" s="77" t="s">
        <v>0</v>
      </c>
      <c r="D39" s="67">
        <f>E39*1.26/0.93</f>
        <v>12950.903225806451</v>
      </c>
      <c r="E39" s="80">
        <v>9559</v>
      </c>
      <c r="F39" s="127"/>
      <c r="G39" s="122">
        <f t="shared" ref="G39:G58" si="9">D39*F39</f>
        <v>0</v>
      </c>
      <c r="H39" s="107">
        <f t="shared" ref="H39:H58" si="10">E39*F39</f>
        <v>0</v>
      </c>
    </row>
    <row r="40" spans="1:8" s="28" customFormat="1" ht="18" x14ac:dyDescent="0.25">
      <c r="A40" s="54" t="s">
        <v>36</v>
      </c>
      <c r="B40" s="5" t="s">
        <v>35</v>
      </c>
      <c r="C40" s="3" t="s">
        <v>0</v>
      </c>
      <c r="D40" s="67">
        <f t="shared" ref="D40:D58" si="11">E40*1.26/0.93</f>
        <v>10838.709677419354</v>
      </c>
      <c r="E40" s="80">
        <v>8000</v>
      </c>
      <c r="F40" s="128"/>
      <c r="G40" s="123">
        <f t="shared" si="9"/>
        <v>0</v>
      </c>
      <c r="H40" s="58">
        <f t="shared" si="10"/>
        <v>0</v>
      </c>
    </row>
    <row r="41" spans="1:8" s="28" customFormat="1" ht="18" x14ac:dyDescent="0.25">
      <c r="A41" s="54" t="s">
        <v>34</v>
      </c>
      <c r="B41" s="5" t="s">
        <v>33</v>
      </c>
      <c r="C41" s="3" t="s">
        <v>0</v>
      </c>
      <c r="D41" s="67">
        <f t="shared" si="11"/>
        <v>9416.1290322580644</v>
      </c>
      <c r="E41" s="80">
        <v>6950</v>
      </c>
      <c r="F41" s="128"/>
      <c r="G41" s="123">
        <f t="shared" si="9"/>
        <v>0</v>
      </c>
      <c r="H41" s="58">
        <f t="shared" si="10"/>
        <v>0</v>
      </c>
    </row>
    <row r="42" spans="1:8" s="28" customFormat="1" ht="18" x14ac:dyDescent="0.25">
      <c r="A42" s="54" t="s">
        <v>32</v>
      </c>
      <c r="B42" s="5" t="s">
        <v>31</v>
      </c>
      <c r="C42" s="3" t="s">
        <v>0</v>
      </c>
      <c r="D42" s="67">
        <f t="shared" si="11"/>
        <v>6638.7096774193542</v>
      </c>
      <c r="E42" s="80">
        <v>4900</v>
      </c>
      <c r="F42" s="128"/>
      <c r="G42" s="123">
        <f t="shared" si="9"/>
        <v>0</v>
      </c>
      <c r="H42" s="58">
        <f t="shared" si="10"/>
        <v>0</v>
      </c>
    </row>
    <row r="43" spans="1:8" s="28" customFormat="1" ht="18" x14ac:dyDescent="0.25">
      <c r="A43" s="54" t="s">
        <v>30</v>
      </c>
      <c r="B43" s="5" t="s">
        <v>29</v>
      </c>
      <c r="C43" s="3" t="s">
        <v>0</v>
      </c>
      <c r="D43" s="67">
        <f t="shared" si="11"/>
        <v>5283.8709677419356</v>
      </c>
      <c r="E43" s="80">
        <v>3900</v>
      </c>
      <c r="F43" s="128"/>
      <c r="G43" s="123">
        <f t="shared" si="9"/>
        <v>0</v>
      </c>
      <c r="H43" s="58">
        <f t="shared" si="10"/>
        <v>0</v>
      </c>
    </row>
    <row r="44" spans="1:8" s="28" customFormat="1" ht="18" x14ac:dyDescent="0.25">
      <c r="A44" s="54" t="s">
        <v>22</v>
      </c>
      <c r="B44" s="5" t="s">
        <v>21</v>
      </c>
      <c r="C44" s="3" t="s">
        <v>0</v>
      </c>
      <c r="D44" s="67">
        <f t="shared" si="11"/>
        <v>12329.032258064515</v>
      </c>
      <c r="E44" s="80">
        <v>9100</v>
      </c>
      <c r="F44" s="128"/>
      <c r="G44" s="123">
        <f t="shared" si="9"/>
        <v>0</v>
      </c>
      <c r="H44" s="58">
        <f t="shared" si="10"/>
        <v>0</v>
      </c>
    </row>
    <row r="45" spans="1:8" s="28" customFormat="1" ht="18" x14ac:dyDescent="0.25">
      <c r="A45" s="54" t="s">
        <v>20</v>
      </c>
      <c r="B45" s="5" t="s">
        <v>19</v>
      </c>
      <c r="C45" s="3" t="s">
        <v>0</v>
      </c>
      <c r="D45" s="67">
        <f t="shared" si="11"/>
        <v>11787.096774193547</v>
      </c>
      <c r="E45" s="80">
        <v>8700</v>
      </c>
      <c r="F45" s="128"/>
      <c r="G45" s="123">
        <f t="shared" si="9"/>
        <v>0</v>
      </c>
      <c r="H45" s="58">
        <f t="shared" si="10"/>
        <v>0</v>
      </c>
    </row>
    <row r="46" spans="1:8" s="28" customFormat="1" ht="18" x14ac:dyDescent="0.25">
      <c r="A46" s="54" t="s">
        <v>18</v>
      </c>
      <c r="B46" s="5" t="s">
        <v>17</v>
      </c>
      <c r="C46" s="3" t="s">
        <v>0</v>
      </c>
      <c r="D46" s="67">
        <f t="shared" si="11"/>
        <v>10974.193548387097</v>
      </c>
      <c r="E46" s="80">
        <v>8100</v>
      </c>
      <c r="F46" s="128"/>
      <c r="G46" s="123">
        <f t="shared" si="9"/>
        <v>0</v>
      </c>
      <c r="H46" s="58">
        <f t="shared" si="10"/>
        <v>0</v>
      </c>
    </row>
    <row r="47" spans="1:8" s="28" customFormat="1" ht="18" x14ac:dyDescent="0.25">
      <c r="A47" s="54"/>
      <c r="B47" s="5" t="s">
        <v>862</v>
      </c>
      <c r="C47" s="3"/>
      <c r="D47" s="67">
        <f t="shared" si="11"/>
        <v>31161.290322580644</v>
      </c>
      <c r="E47" s="80">
        <v>23000</v>
      </c>
      <c r="F47" s="128"/>
      <c r="G47" s="123">
        <f t="shared" si="9"/>
        <v>0</v>
      </c>
      <c r="H47" s="58">
        <f t="shared" si="10"/>
        <v>0</v>
      </c>
    </row>
    <row r="48" spans="1:8" s="28" customFormat="1" ht="18" customHeight="1" x14ac:dyDescent="0.25">
      <c r="A48" s="57" t="s">
        <v>16</v>
      </c>
      <c r="B48" s="5" t="s">
        <v>863</v>
      </c>
      <c r="C48" s="3" t="s">
        <v>0</v>
      </c>
      <c r="D48" s="67">
        <f t="shared" si="11"/>
        <v>35090.322580645159</v>
      </c>
      <c r="E48" s="80">
        <v>25900</v>
      </c>
      <c r="F48" s="128"/>
      <c r="G48" s="123">
        <f t="shared" si="9"/>
        <v>0</v>
      </c>
      <c r="H48" s="58">
        <f t="shared" si="10"/>
        <v>0</v>
      </c>
    </row>
    <row r="49" spans="1:8" s="28" customFormat="1" ht="18" x14ac:dyDescent="0.25">
      <c r="A49" s="57" t="s">
        <v>15</v>
      </c>
      <c r="B49" s="5" t="s">
        <v>839</v>
      </c>
      <c r="C49" s="3" t="s">
        <v>0</v>
      </c>
      <c r="D49" s="67">
        <f t="shared" si="11"/>
        <v>9754.8387096774186</v>
      </c>
      <c r="E49" s="80">
        <v>7200</v>
      </c>
      <c r="F49" s="128"/>
      <c r="G49" s="123">
        <f t="shared" si="9"/>
        <v>0</v>
      </c>
      <c r="H49" s="58">
        <f t="shared" si="10"/>
        <v>0</v>
      </c>
    </row>
    <row r="50" spans="1:8" s="28" customFormat="1" ht="18" x14ac:dyDescent="0.25">
      <c r="A50" s="54" t="s">
        <v>14</v>
      </c>
      <c r="B50" s="5" t="s">
        <v>13</v>
      </c>
      <c r="C50" s="3" t="s">
        <v>0</v>
      </c>
      <c r="D50" s="67">
        <f t="shared" si="11"/>
        <v>7790.322580645161</v>
      </c>
      <c r="E50" s="80">
        <v>5750</v>
      </c>
      <c r="F50" s="128"/>
      <c r="G50" s="123">
        <f t="shared" si="9"/>
        <v>0</v>
      </c>
      <c r="H50" s="58">
        <f t="shared" si="10"/>
        <v>0</v>
      </c>
    </row>
    <row r="51" spans="1:8" s="28" customFormat="1" ht="18" x14ac:dyDescent="0.25">
      <c r="A51" s="54" t="s">
        <v>12</v>
      </c>
      <c r="B51" s="5" t="s">
        <v>11</v>
      </c>
      <c r="C51" s="3" t="s">
        <v>0</v>
      </c>
      <c r="D51" s="67">
        <f t="shared" si="11"/>
        <v>6841.9354838709678</v>
      </c>
      <c r="E51" s="80">
        <v>5050</v>
      </c>
      <c r="F51" s="128"/>
      <c r="G51" s="123">
        <f t="shared" si="9"/>
        <v>0</v>
      </c>
      <c r="H51" s="58">
        <f t="shared" si="10"/>
        <v>0</v>
      </c>
    </row>
    <row r="52" spans="1:8" s="28" customFormat="1" ht="18" x14ac:dyDescent="0.25">
      <c r="A52" s="54" t="s">
        <v>10</v>
      </c>
      <c r="B52" s="5" t="s">
        <v>9</v>
      </c>
      <c r="C52" s="3" t="s">
        <v>0</v>
      </c>
      <c r="D52" s="67">
        <f t="shared" si="11"/>
        <v>5988.3870967741932</v>
      </c>
      <c r="E52" s="80">
        <v>4420</v>
      </c>
      <c r="F52" s="128"/>
      <c r="G52" s="123">
        <f t="shared" si="9"/>
        <v>0</v>
      </c>
      <c r="H52" s="58">
        <f t="shared" si="10"/>
        <v>0</v>
      </c>
    </row>
    <row r="53" spans="1:8" s="28" customFormat="1" ht="18" x14ac:dyDescent="0.25">
      <c r="A53" s="54" t="s">
        <v>8</v>
      </c>
      <c r="B53" s="5" t="s">
        <v>7</v>
      </c>
      <c r="C53" s="3" t="s">
        <v>0</v>
      </c>
      <c r="D53" s="67">
        <f t="shared" si="11"/>
        <v>29670.967741935481</v>
      </c>
      <c r="E53" s="80">
        <v>21900</v>
      </c>
      <c r="F53" s="128"/>
      <c r="G53" s="123">
        <f t="shared" si="9"/>
        <v>0</v>
      </c>
      <c r="H53" s="58">
        <f t="shared" si="10"/>
        <v>0</v>
      </c>
    </row>
    <row r="54" spans="1:8" s="28" customFormat="1" ht="18" x14ac:dyDescent="0.25">
      <c r="A54" s="54" t="s">
        <v>26</v>
      </c>
      <c r="B54" s="105" t="s">
        <v>23</v>
      </c>
      <c r="C54" s="3" t="s">
        <v>0</v>
      </c>
      <c r="D54" s="67">
        <f t="shared" si="11"/>
        <v>18967.741935483871</v>
      </c>
      <c r="E54" s="80">
        <v>14000</v>
      </c>
      <c r="F54" s="128"/>
      <c r="G54" s="123">
        <f t="shared" si="9"/>
        <v>0</v>
      </c>
      <c r="H54" s="58">
        <f t="shared" si="10"/>
        <v>0</v>
      </c>
    </row>
    <row r="55" spans="1:8" s="28" customFormat="1" ht="18" x14ac:dyDescent="0.25">
      <c r="A55" s="70"/>
      <c r="B55" s="105" t="s">
        <v>977</v>
      </c>
      <c r="C55" s="72"/>
      <c r="D55" s="67">
        <f t="shared" si="11"/>
        <v>7045.1612903225805</v>
      </c>
      <c r="E55" s="80">
        <v>5200</v>
      </c>
      <c r="F55" s="128"/>
      <c r="G55" s="123">
        <f t="shared" si="9"/>
        <v>0</v>
      </c>
      <c r="H55" s="58">
        <f t="shared" si="10"/>
        <v>0</v>
      </c>
    </row>
    <row r="56" spans="1:8" s="28" customFormat="1" ht="18" x14ac:dyDescent="0.25">
      <c r="A56" s="70"/>
      <c r="B56" s="105" t="s">
        <v>979</v>
      </c>
      <c r="C56" s="72"/>
      <c r="D56" s="67">
        <f t="shared" si="11"/>
        <v>8264.5161290322576</v>
      </c>
      <c r="E56" s="80">
        <v>6100</v>
      </c>
      <c r="F56" s="128"/>
      <c r="G56" s="123">
        <f t="shared" si="9"/>
        <v>0</v>
      </c>
      <c r="H56" s="58">
        <f t="shared" si="10"/>
        <v>0</v>
      </c>
    </row>
    <row r="57" spans="1:8" s="28" customFormat="1" ht="18" x14ac:dyDescent="0.25">
      <c r="A57" s="70"/>
      <c r="B57" s="105" t="s">
        <v>978</v>
      </c>
      <c r="C57" s="72"/>
      <c r="D57" s="67">
        <f t="shared" si="11"/>
        <v>9348.3870967741932</v>
      </c>
      <c r="E57" s="80">
        <v>6900</v>
      </c>
      <c r="F57" s="128"/>
      <c r="G57" s="123">
        <f t="shared" si="9"/>
        <v>0</v>
      </c>
      <c r="H57" s="58">
        <f t="shared" si="10"/>
        <v>0</v>
      </c>
    </row>
    <row r="58" spans="1:8" s="28" customFormat="1" ht="18.75" thickBot="1" x14ac:dyDescent="0.3">
      <c r="A58" s="70" t="s">
        <v>24</v>
      </c>
      <c r="B58" s="105" t="s">
        <v>25</v>
      </c>
      <c r="C58" s="72" t="s">
        <v>0</v>
      </c>
      <c r="D58" s="67">
        <f t="shared" si="11"/>
        <v>18967.741935483871</v>
      </c>
      <c r="E58" s="80">
        <v>14000</v>
      </c>
      <c r="F58" s="176"/>
      <c r="G58" s="124">
        <f t="shared" si="9"/>
        <v>0</v>
      </c>
      <c r="H58" s="104">
        <f t="shared" si="10"/>
        <v>0</v>
      </c>
    </row>
    <row r="59" spans="1:8" s="28" customFormat="1" ht="19.5" thickTop="1" thickBot="1" x14ac:dyDescent="0.3">
      <c r="A59" s="344" t="s">
        <v>789</v>
      </c>
      <c r="B59" s="345"/>
      <c r="C59" s="345"/>
      <c r="D59" s="345"/>
      <c r="E59" s="345"/>
      <c r="F59" s="354"/>
      <c r="G59" s="345"/>
      <c r="H59" s="346"/>
    </row>
    <row r="60" spans="1:8" s="28" customFormat="1" ht="18.75" thickTop="1" x14ac:dyDescent="0.25">
      <c r="A60" s="75" t="s">
        <v>6</v>
      </c>
      <c r="B60" s="106" t="s">
        <v>5</v>
      </c>
      <c r="C60" s="77" t="s">
        <v>0</v>
      </c>
      <c r="D60" s="67">
        <f>E60*1.26/0.93</f>
        <v>16122.58064516129</v>
      </c>
      <c r="E60" s="80">
        <v>11900</v>
      </c>
      <c r="F60" s="127"/>
      <c r="G60" s="122">
        <f>D60*F60</f>
        <v>0</v>
      </c>
      <c r="H60" s="107">
        <f>E60*F60</f>
        <v>0</v>
      </c>
    </row>
    <row r="61" spans="1:8" s="28" customFormat="1" ht="18.75" thickBot="1" x14ac:dyDescent="0.3">
      <c r="A61" s="70" t="s">
        <v>4</v>
      </c>
      <c r="B61" s="71" t="s">
        <v>3</v>
      </c>
      <c r="C61" s="72" t="s">
        <v>0</v>
      </c>
      <c r="D61" s="67">
        <f>E61*1.26/0.93</f>
        <v>15567.096774193547</v>
      </c>
      <c r="E61" s="80">
        <v>11490</v>
      </c>
      <c r="F61" s="129"/>
      <c r="G61" s="124">
        <f>D61*F61</f>
        <v>0</v>
      </c>
      <c r="H61" s="104">
        <f>E61*F61</f>
        <v>0</v>
      </c>
    </row>
    <row r="62" spans="1:8" ht="21.75" thickTop="1" thickBot="1" x14ac:dyDescent="0.3">
      <c r="A62" s="276" t="s">
        <v>76</v>
      </c>
      <c r="B62" s="277"/>
      <c r="C62" s="277"/>
      <c r="D62" s="277"/>
      <c r="E62" s="277"/>
      <c r="F62" s="296"/>
      <c r="G62" s="277"/>
      <c r="H62" s="278"/>
    </row>
    <row r="63" spans="1:8" ht="19.5" thickTop="1" thickBot="1" x14ac:dyDescent="0.3">
      <c r="A63" s="273" t="s">
        <v>77</v>
      </c>
      <c r="B63" s="274"/>
      <c r="C63" s="274"/>
      <c r="D63" s="274"/>
      <c r="E63" s="274"/>
      <c r="F63" s="274"/>
      <c r="G63" s="274"/>
      <c r="H63" s="275"/>
    </row>
    <row r="64" spans="1:8" ht="18.75" thickTop="1" x14ac:dyDescent="0.25">
      <c r="A64" s="75" t="s">
        <v>78</v>
      </c>
      <c r="B64" s="76" t="s">
        <v>79</v>
      </c>
      <c r="C64" s="77" t="s">
        <v>0</v>
      </c>
      <c r="D64" s="67">
        <f>E64*1.26/0.93</f>
        <v>29129.032258064515</v>
      </c>
      <c r="E64" s="68">
        <v>21500</v>
      </c>
      <c r="F64" s="140"/>
      <c r="G64" s="174">
        <f t="shared" ref="G64:G71" si="12">F64*D64</f>
        <v>0</v>
      </c>
      <c r="H64" s="69">
        <f t="shared" ref="H64:H71" si="13">F64*E64</f>
        <v>0</v>
      </c>
    </row>
    <row r="65" spans="1:8" ht="18" x14ac:dyDescent="0.25">
      <c r="A65" s="54" t="s">
        <v>80</v>
      </c>
      <c r="B65" s="7" t="s">
        <v>81</v>
      </c>
      <c r="C65" s="3" t="s">
        <v>0</v>
      </c>
      <c r="D65" s="67">
        <f t="shared" ref="D65:D71" si="14">E65*1.26/0.93</f>
        <v>26419.354838709674</v>
      </c>
      <c r="E65" s="68">
        <v>19500</v>
      </c>
      <c r="F65" s="136"/>
      <c r="G65" s="132">
        <f t="shared" si="12"/>
        <v>0</v>
      </c>
      <c r="H65" s="59">
        <f t="shared" si="13"/>
        <v>0</v>
      </c>
    </row>
    <row r="66" spans="1:8" ht="18" x14ac:dyDescent="0.25">
      <c r="A66" s="54" t="s">
        <v>82</v>
      </c>
      <c r="B66" s="7" t="s">
        <v>83</v>
      </c>
      <c r="C66" s="3" t="s">
        <v>0</v>
      </c>
      <c r="D66" s="67">
        <f t="shared" si="14"/>
        <v>24387.096774193546</v>
      </c>
      <c r="E66" s="68">
        <v>18000</v>
      </c>
      <c r="F66" s="136"/>
      <c r="G66" s="132">
        <f t="shared" si="12"/>
        <v>0</v>
      </c>
      <c r="H66" s="59">
        <f t="shared" si="13"/>
        <v>0</v>
      </c>
    </row>
    <row r="67" spans="1:8" ht="18" x14ac:dyDescent="0.25">
      <c r="A67" s="54" t="s">
        <v>84</v>
      </c>
      <c r="B67" s="9" t="s">
        <v>85</v>
      </c>
      <c r="C67" s="3" t="s">
        <v>0</v>
      </c>
      <c r="D67" s="67">
        <f t="shared" si="14"/>
        <v>22950.967741935485</v>
      </c>
      <c r="E67" s="68">
        <v>16940</v>
      </c>
      <c r="F67" s="136"/>
      <c r="G67" s="132">
        <f t="shared" si="12"/>
        <v>0</v>
      </c>
      <c r="H67" s="59">
        <f t="shared" si="13"/>
        <v>0</v>
      </c>
    </row>
    <row r="68" spans="1:8" ht="18" x14ac:dyDescent="0.25">
      <c r="A68" s="54" t="s">
        <v>86</v>
      </c>
      <c r="B68" s="5" t="s">
        <v>87</v>
      </c>
      <c r="C68" s="3" t="s">
        <v>0</v>
      </c>
      <c r="D68" s="67">
        <f t="shared" si="14"/>
        <v>9375.4838709677424</v>
      </c>
      <c r="E68" s="68">
        <v>6920</v>
      </c>
      <c r="F68" s="136"/>
      <c r="G68" s="132">
        <f t="shared" si="12"/>
        <v>0</v>
      </c>
      <c r="H68" s="59">
        <f t="shared" si="13"/>
        <v>0</v>
      </c>
    </row>
    <row r="69" spans="1:8" ht="18" x14ac:dyDescent="0.25">
      <c r="A69" s="54" t="s">
        <v>88</v>
      </c>
      <c r="B69" s="5" t="s">
        <v>89</v>
      </c>
      <c r="C69" s="3" t="s">
        <v>0</v>
      </c>
      <c r="D69" s="67">
        <f t="shared" si="14"/>
        <v>93467.612903225803</v>
      </c>
      <c r="E69" s="68">
        <v>68988</v>
      </c>
      <c r="F69" s="136"/>
      <c r="G69" s="132">
        <f t="shared" si="12"/>
        <v>0</v>
      </c>
      <c r="H69" s="59">
        <f t="shared" si="13"/>
        <v>0</v>
      </c>
    </row>
    <row r="70" spans="1:8" ht="18" x14ac:dyDescent="0.25">
      <c r="A70" s="57" t="s">
        <v>90</v>
      </c>
      <c r="B70" s="5" t="s">
        <v>91</v>
      </c>
      <c r="C70" s="2" t="s">
        <v>0</v>
      </c>
      <c r="D70" s="67">
        <f t="shared" si="14"/>
        <v>226230.96774193546</v>
      </c>
      <c r="E70" s="68">
        <v>166980</v>
      </c>
      <c r="F70" s="136"/>
      <c r="G70" s="132">
        <f t="shared" si="12"/>
        <v>0</v>
      </c>
      <c r="H70" s="59">
        <f t="shared" si="13"/>
        <v>0</v>
      </c>
    </row>
    <row r="71" spans="1:8" ht="18.75" thickBot="1" x14ac:dyDescent="0.3">
      <c r="A71" s="70" t="s">
        <v>92</v>
      </c>
      <c r="B71" s="83" t="s">
        <v>93</v>
      </c>
      <c r="C71" s="72" t="s">
        <v>0</v>
      </c>
      <c r="D71" s="67">
        <f t="shared" si="14"/>
        <v>30328.06451612903</v>
      </c>
      <c r="E71" s="68">
        <v>22385</v>
      </c>
      <c r="F71" s="141"/>
      <c r="G71" s="146">
        <f t="shared" si="12"/>
        <v>0</v>
      </c>
      <c r="H71" s="74">
        <f t="shared" si="13"/>
        <v>0</v>
      </c>
    </row>
    <row r="72" spans="1:8" ht="19.5" thickTop="1" thickBot="1" x14ac:dyDescent="0.3">
      <c r="A72" s="273" t="s">
        <v>94</v>
      </c>
      <c r="B72" s="274"/>
      <c r="C72" s="274"/>
      <c r="D72" s="274"/>
      <c r="E72" s="274"/>
      <c r="F72" s="274"/>
      <c r="G72" s="274"/>
      <c r="H72" s="275"/>
    </row>
    <row r="73" spans="1:8" ht="18.75" thickTop="1" x14ac:dyDescent="0.25">
      <c r="A73" s="75" t="s">
        <v>95</v>
      </c>
      <c r="B73" s="76" t="s">
        <v>96</v>
      </c>
      <c r="C73" s="77" t="s">
        <v>0</v>
      </c>
      <c r="D73" s="67">
        <f>E73*1.26/0.93</f>
        <v>15174.193548387097</v>
      </c>
      <c r="E73" s="68">
        <v>11200</v>
      </c>
      <c r="F73" s="140"/>
      <c r="G73" s="174">
        <f>F73*D73</f>
        <v>0</v>
      </c>
      <c r="H73" s="69">
        <f>E73*F73</f>
        <v>0</v>
      </c>
    </row>
    <row r="74" spans="1:8" ht="18" x14ac:dyDescent="0.25">
      <c r="A74" s="54" t="s">
        <v>97</v>
      </c>
      <c r="B74" s="5" t="s">
        <v>98</v>
      </c>
      <c r="C74" s="3" t="s">
        <v>0</v>
      </c>
      <c r="D74" s="67">
        <f t="shared" ref="D74:D75" si="15">E74*1.26/0.93</f>
        <v>81019.354838709667</v>
      </c>
      <c r="E74" s="68">
        <v>59800</v>
      </c>
      <c r="F74" s="136"/>
      <c r="G74" s="174">
        <f>F74*D74</f>
        <v>0</v>
      </c>
      <c r="H74" s="69">
        <f>E74*F74</f>
        <v>0</v>
      </c>
    </row>
    <row r="75" spans="1:8" ht="18.75" thickBot="1" x14ac:dyDescent="0.3">
      <c r="A75" s="70" t="s">
        <v>99</v>
      </c>
      <c r="B75" s="71" t="s">
        <v>100</v>
      </c>
      <c r="C75" s="72" t="s">
        <v>0</v>
      </c>
      <c r="D75" s="67">
        <f t="shared" si="15"/>
        <v>117870.96774193548</v>
      </c>
      <c r="E75" s="68">
        <v>87000</v>
      </c>
      <c r="F75" s="141"/>
      <c r="G75" s="133">
        <f>F75*D75</f>
        <v>0</v>
      </c>
      <c r="H75" s="74">
        <f>E75*F75</f>
        <v>0</v>
      </c>
    </row>
    <row r="76" spans="1:8" ht="19.5" thickTop="1" thickBot="1" x14ac:dyDescent="0.3">
      <c r="A76" s="273" t="s">
        <v>101</v>
      </c>
      <c r="B76" s="274"/>
      <c r="C76" s="274"/>
      <c r="D76" s="274"/>
      <c r="E76" s="274"/>
      <c r="F76" s="274"/>
      <c r="G76" s="274"/>
      <c r="H76" s="275"/>
    </row>
    <row r="77" spans="1:8" ht="18.75" thickTop="1" x14ac:dyDescent="0.25">
      <c r="A77" s="75" t="s">
        <v>102</v>
      </c>
      <c r="B77" s="76" t="s">
        <v>103</v>
      </c>
      <c r="C77" s="77" t="s">
        <v>0</v>
      </c>
      <c r="D77" s="67">
        <f>E77*1.26/0.93</f>
        <v>2303.2258064516127</v>
      </c>
      <c r="E77" s="68">
        <v>1700</v>
      </c>
      <c r="F77" s="140"/>
      <c r="G77" s="174">
        <f>D77*F77</f>
        <v>0</v>
      </c>
      <c r="H77" s="69">
        <f>F77*E77</f>
        <v>0</v>
      </c>
    </row>
    <row r="78" spans="1:8" ht="18" x14ac:dyDescent="0.25">
      <c r="A78" s="54" t="s">
        <v>104</v>
      </c>
      <c r="B78" s="9" t="s">
        <v>105</v>
      </c>
      <c r="C78" s="3" t="s">
        <v>0</v>
      </c>
      <c r="D78" s="67">
        <f t="shared" ref="D78:D79" si="16">E78*1.26/0.93</f>
        <v>13277.419354838708</v>
      </c>
      <c r="E78" s="68">
        <v>9800</v>
      </c>
      <c r="F78" s="136"/>
      <c r="G78" s="132">
        <f>F78*D78</f>
        <v>0</v>
      </c>
      <c r="H78" s="59">
        <f>F78*E78</f>
        <v>0</v>
      </c>
    </row>
    <row r="79" spans="1:8" ht="18.75" thickBot="1" x14ac:dyDescent="0.3">
      <c r="A79" s="70" t="s">
        <v>106</v>
      </c>
      <c r="B79" s="92" t="s">
        <v>107</v>
      </c>
      <c r="C79" s="72" t="s">
        <v>0</v>
      </c>
      <c r="D79" s="67">
        <f t="shared" si="16"/>
        <v>22734.193548387095</v>
      </c>
      <c r="E79" s="68">
        <v>16780</v>
      </c>
      <c r="F79" s="141"/>
      <c r="G79" s="133">
        <f>F79*D79</f>
        <v>0</v>
      </c>
      <c r="H79" s="74">
        <f>F79*E79</f>
        <v>0</v>
      </c>
    </row>
    <row r="80" spans="1:8" ht="19.5" thickTop="1" thickBot="1" x14ac:dyDescent="0.3">
      <c r="A80" s="273" t="s">
        <v>108</v>
      </c>
      <c r="B80" s="274"/>
      <c r="C80" s="274"/>
      <c r="D80" s="274"/>
      <c r="E80" s="274"/>
      <c r="F80" s="274"/>
      <c r="G80" s="274"/>
      <c r="H80" s="275"/>
    </row>
    <row r="81" spans="1:11" ht="18.75" thickTop="1" x14ac:dyDescent="0.25">
      <c r="A81" s="142" t="s">
        <v>109</v>
      </c>
      <c r="B81" s="139" t="s">
        <v>110</v>
      </c>
      <c r="C81" s="143" t="s">
        <v>0</v>
      </c>
      <c r="D81" s="67">
        <f>E81*1.26/0.93</f>
        <v>296709.67741935485</v>
      </c>
      <c r="E81" s="68">
        <v>219000</v>
      </c>
      <c r="F81" s="140"/>
      <c r="G81" s="138">
        <f t="shared" ref="G81:G95" si="17">F81*D81</f>
        <v>0</v>
      </c>
      <c r="H81" s="69">
        <f t="shared" ref="H81:H95" si="18">F81*E81</f>
        <v>0</v>
      </c>
      <c r="K81" s="200"/>
    </row>
    <row r="82" spans="1:11" ht="18" x14ac:dyDescent="0.25">
      <c r="A82" s="54" t="s">
        <v>111</v>
      </c>
      <c r="B82" s="9" t="s">
        <v>112</v>
      </c>
      <c r="C82" s="14" t="s">
        <v>0</v>
      </c>
      <c r="D82" s="67">
        <f t="shared" ref="D82:D95" si="19">E82*1.26/0.93</f>
        <v>275032.25806451612</v>
      </c>
      <c r="E82" s="68">
        <v>203000</v>
      </c>
      <c r="F82" s="136"/>
      <c r="G82" s="132">
        <f t="shared" si="17"/>
        <v>0</v>
      </c>
      <c r="H82" s="59">
        <f t="shared" si="18"/>
        <v>0</v>
      </c>
    </row>
    <row r="83" spans="1:11" ht="18" x14ac:dyDescent="0.25">
      <c r="A83" s="54"/>
      <c r="B83" s="139" t="s">
        <v>895</v>
      </c>
      <c r="C83" s="205"/>
      <c r="D83" s="67">
        <f t="shared" si="19"/>
        <v>524322.58064516122</v>
      </c>
      <c r="E83" s="68">
        <v>387000</v>
      </c>
      <c r="F83" s="136"/>
      <c r="G83" s="132">
        <f t="shared" si="17"/>
        <v>0</v>
      </c>
      <c r="H83" s="59">
        <f t="shared" si="18"/>
        <v>0</v>
      </c>
    </row>
    <row r="84" spans="1:11" ht="18" x14ac:dyDescent="0.25">
      <c r="A84" s="54"/>
      <c r="B84" s="9" t="s">
        <v>807</v>
      </c>
      <c r="C84" s="14"/>
      <c r="D84" s="67">
        <f t="shared" si="19"/>
        <v>194554.83870967739</v>
      </c>
      <c r="E84" s="68">
        <v>143600</v>
      </c>
      <c r="F84" s="136"/>
      <c r="G84" s="132">
        <f t="shared" si="17"/>
        <v>0</v>
      </c>
      <c r="H84" s="59">
        <f t="shared" si="18"/>
        <v>0</v>
      </c>
    </row>
    <row r="85" spans="1:11" ht="18" x14ac:dyDescent="0.25">
      <c r="A85" s="54"/>
      <c r="B85" s="9" t="s">
        <v>980</v>
      </c>
      <c r="C85" s="14"/>
      <c r="D85" s="67">
        <f t="shared" si="19"/>
        <v>169761.29032258064</v>
      </c>
      <c r="E85" s="68">
        <v>125300</v>
      </c>
      <c r="F85" s="136"/>
      <c r="G85" s="132">
        <f t="shared" si="17"/>
        <v>0</v>
      </c>
      <c r="H85" s="59">
        <f t="shared" si="18"/>
        <v>0</v>
      </c>
    </row>
    <row r="86" spans="1:11" ht="18" x14ac:dyDescent="0.25">
      <c r="A86" s="61" t="s">
        <v>113</v>
      </c>
      <c r="B86" s="9" t="s">
        <v>808</v>
      </c>
      <c r="C86" s="10" t="s">
        <v>0</v>
      </c>
      <c r="D86" s="67">
        <f t="shared" si="19"/>
        <v>293322.58064516127</v>
      </c>
      <c r="E86" s="68">
        <v>216500</v>
      </c>
      <c r="F86" s="136"/>
      <c r="G86" s="132">
        <f t="shared" si="17"/>
        <v>0</v>
      </c>
      <c r="H86" s="59">
        <f t="shared" si="18"/>
        <v>0</v>
      </c>
    </row>
    <row r="87" spans="1:11" ht="18" x14ac:dyDescent="0.25">
      <c r="A87" s="54" t="s">
        <v>114</v>
      </c>
      <c r="B87" s="11" t="s">
        <v>809</v>
      </c>
      <c r="C87" s="3" t="s">
        <v>0</v>
      </c>
      <c r="D87" s="67">
        <f t="shared" si="19"/>
        <v>236012.90322580643</v>
      </c>
      <c r="E87" s="68">
        <v>174200</v>
      </c>
      <c r="F87" s="136"/>
      <c r="G87" s="132">
        <f t="shared" si="17"/>
        <v>0</v>
      </c>
      <c r="H87" s="59">
        <f t="shared" si="18"/>
        <v>0</v>
      </c>
    </row>
    <row r="88" spans="1:11" ht="18" x14ac:dyDescent="0.25">
      <c r="A88" s="54" t="s">
        <v>115</v>
      </c>
      <c r="B88" s="11" t="s">
        <v>810</v>
      </c>
      <c r="C88" s="3" t="s">
        <v>0</v>
      </c>
      <c r="D88" s="67">
        <f t="shared" si="19"/>
        <v>221312.90322580645</v>
      </c>
      <c r="E88" s="68">
        <v>163350</v>
      </c>
      <c r="F88" s="136"/>
      <c r="G88" s="132">
        <f t="shared" si="17"/>
        <v>0</v>
      </c>
      <c r="H88" s="59">
        <f t="shared" si="18"/>
        <v>0</v>
      </c>
    </row>
    <row r="89" spans="1:11" ht="18" x14ac:dyDescent="0.25">
      <c r="A89" s="62" t="s">
        <v>116</v>
      </c>
      <c r="B89" s="11" t="s">
        <v>883</v>
      </c>
      <c r="C89" s="12" t="s">
        <v>0</v>
      </c>
      <c r="D89" s="67">
        <f t="shared" si="19"/>
        <v>201600</v>
      </c>
      <c r="E89" s="68">
        <v>148800</v>
      </c>
      <c r="F89" s="136"/>
      <c r="G89" s="132">
        <f t="shared" si="17"/>
        <v>0</v>
      </c>
      <c r="H89" s="59">
        <f t="shared" si="18"/>
        <v>0</v>
      </c>
    </row>
    <row r="90" spans="1:11" ht="18" x14ac:dyDescent="0.25">
      <c r="A90" s="62" t="s">
        <v>117</v>
      </c>
      <c r="B90" s="11" t="s">
        <v>811</v>
      </c>
      <c r="C90" s="12" t="s">
        <v>0</v>
      </c>
      <c r="D90" s="67">
        <f t="shared" si="19"/>
        <v>261483.87096774191</v>
      </c>
      <c r="E90" s="68">
        <v>193000</v>
      </c>
      <c r="F90" s="136"/>
      <c r="G90" s="132">
        <f t="shared" si="17"/>
        <v>0</v>
      </c>
      <c r="H90" s="59">
        <f t="shared" si="18"/>
        <v>0</v>
      </c>
    </row>
    <row r="91" spans="1:11" ht="18" x14ac:dyDescent="0.25">
      <c r="A91" s="54" t="s">
        <v>118</v>
      </c>
      <c r="B91" s="11" t="s">
        <v>812</v>
      </c>
      <c r="C91" s="13"/>
      <c r="D91" s="67">
        <f t="shared" si="19"/>
        <v>178058.32258064515</v>
      </c>
      <c r="E91" s="68">
        <v>131424</v>
      </c>
      <c r="F91" s="136"/>
      <c r="G91" s="132">
        <f t="shared" si="17"/>
        <v>0</v>
      </c>
      <c r="H91" s="59">
        <f t="shared" si="18"/>
        <v>0</v>
      </c>
    </row>
    <row r="92" spans="1:11" ht="18" x14ac:dyDescent="0.25">
      <c r="A92" s="54" t="s">
        <v>119</v>
      </c>
      <c r="B92" s="11" t="s">
        <v>813</v>
      </c>
      <c r="C92" s="13"/>
      <c r="D92" s="67">
        <f t="shared" si="19"/>
        <v>165290.32258064515</v>
      </c>
      <c r="E92" s="68">
        <v>122000</v>
      </c>
      <c r="F92" s="136"/>
      <c r="G92" s="132">
        <f t="shared" si="17"/>
        <v>0</v>
      </c>
      <c r="H92" s="59">
        <f t="shared" si="18"/>
        <v>0</v>
      </c>
    </row>
    <row r="93" spans="1:11" ht="18" x14ac:dyDescent="0.25">
      <c r="A93" s="54" t="s">
        <v>120</v>
      </c>
      <c r="B93" s="5" t="s">
        <v>814</v>
      </c>
      <c r="C93" s="3" t="s">
        <v>0</v>
      </c>
      <c r="D93" s="67">
        <f t="shared" si="19"/>
        <v>447096.77419354836</v>
      </c>
      <c r="E93" s="68">
        <v>330000</v>
      </c>
      <c r="F93" s="136"/>
      <c r="G93" s="132">
        <f t="shared" si="17"/>
        <v>0</v>
      </c>
      <c r="H93" s="59">
        <f t="shared" si="18"/>
        <v>0</v>
      </c>
    </row>
    <row r="94" spans="1:11" ht="18" x14ac:dyDescent="0.25">
      <c r="A94" s="54" t="s">
        <v>121</v>
      </c>
      <c r="B94" s="5" t="s">
        <v>815</v>
      </c>
      <c r="C94" s="3" t="s">
        <v>0</v>
      </c>
      <c r="D94" s="67">
        <f t="shared" si="19"/>
        <v>473651.61290322576</v>
      </c>
      <c r="E94" s="68">
        <v>349600</v>
      </c>
      <c r="F94" s="136"/>
      <c r="G94" s="132">
        <f t="shared" si="17"/>
        <v>0</v>
      </c>
      <c r="H94" s="59">
        <f t="shared" si="18"/>
        <v>0</v>
      </c>
    </row>
    <row r="95" spans="1:11" ht="18.75" thickBot="1" x14ac:dyDescent="0.3">
      <c r="A95" s="57" t="s">
        <v>122</v>
      </c>
      <c r="B95" s="5" t="s">
        <v>816</v>
      </c>
      <c r="C95" s="3" t="s">
        <v>0</v>
      </c>
      <c r="D95" s="67">
        <f t="shared" si="19"/>
        <v>250821.29032258061</v>
      </c>
      <c r="E95" s="68">
        <v>185130</v>
      </c>
      <c r="F95" s="136"/>
      <c r="G95" s="132">
        <f t="shared" si="17"/>
        <v>0</v>
      </c>
      <c r="H95" s="59">
        <f t="shared" si="18"/>
        <v>0</v>
      </c>
    </row>
    <row r="96" spans="1:11" ht="19.5" thickTop="1" thickBot="1" x14ac:dyDescent="0.3">
      <c r="A96" s="273" t="s">
        <v>124</v>
      </c>
      <c r="B96" s="274"/>
      <c r="C96" s="274"/>
      <c r="D96" s="274"/>
      <c r="E96" s="274"/>
      <c r="F96" s="274"/>
      <c r="G96" s="274"/>
      <c r="H96" s="275"/>
    </row>
    <row r="97" spans="1:8" ht="18.75" thickTop="1" x14ac:dyDescent="0.25">
      <c r="A97" s="75" t="s">
        <v>125</v>
      </c>
      <c r="B97" s="139" t="s">
        <v>887</v>
      </c>
      <c r="C97" s="77" t="s">
        <v>0</v>
      </c>
      <c r="D97" s="67">
        <f>E97*1.26/0.93</f>
        <v>90909.677419354834</v>
      </c>
      <c r="E97" s="68">
        <v>67100</v>
      </c>
      <c r="F97" s="140"/>
      <c r="G97" s="174">
        <f t="shared" ref="G97:G108" si="20">F97*D97</f>
        <v>0</v>
      </c>
      <c r="H97" s="69">
        <f t="shared" ref="H97:H108" si="21">E97*F97</f>
        <v>0</v>
      </c>
    </row>
    <row r="98" spans="1:8" ht="18" x14ac:dyDescent="0.25">
      <c r="A98" s="75"/>
      <c r="B98" s="139" t="s">
        <v>891</v>
      </c>
      <c r="C98" s="77"/>
      <c r="D98" s="67">
        <f t="shared" ref="D98:D121" si="22">E98*1.26/0.93</f>
        <v>78580.645161290318</v>
      </c>
      <c r="E98" s="68">
        <v>58000</v>
      </c>
      <c r="F98" s="140"/>
      <c r="G98" s="174">
        <f t="shared" si="20"/>
        <v>0</v>
      </c>
      <c r="H98" s="69">
        <f t="shared" si="21"/>
        <v>0</v>
      </c>
    </row>
    <row r="99" spans="1:8" ht="18" x14ac:dyDescent="0.25">
      <c r="A99" s="60" t="s">
        <v>126</v>
      </c>
      <c r="B99" s="139" t="s">
        <v>886</v>
      </c>
      <c r="C99" s="14" t="s">
        <v>0</v>
      </c>
      <c r="D99" s="67">
        <f t="shared" si="22"/>
        <v>83593.548387096773</v>
      </c>
      <c r="E99" s="68">
        <v>61700</v>
      </c>
      <c r="F99" s="136"/>
      <c r="G99" s="132">
        <f t="shared" si="20"/>
        <v>0</v>
      </c>
      <c r="H99" s="59">
        <f t="shared" si="21"/>
        <v>0</v>
      </c>
    </row>
    <row r="100" spans="1:8" ht="18" x14ac:dyDescent="0.25">
      <c r="A100" s="54" t="s">
        <v>127</v>
      </c>
      <c r="B100" s="139" t="s">
        <v>885</v>
      </c>
      <c r="C100" s="3" t="s">
        <v>0</v>
      </c>
      <c r="D100" s="67">
        <f t="shared" si="22"/>
        <v>118683.87096774192</v>
      </c>
      <c r="E100" s="68">
        <v>87600</v>
      </c>
      <c r="F100" s="136"/>
      <c r="G100" s="132">
        <f t="shared" si="20"/>
        <v>0</v>
      </c>
      <c r="H100" s="59">
        <f t="shared" si="21"/>
        <v>0</v>
      </c>
    </row>
    <row r="101" spans="1:8" ht="18" x14ac:dyDescent="0.25">
      <c r="A101" s="54" t="s">
        <v>128</v>
      </c>
      <c r="B101" s="139" t="s">
        <v>884</v>
      </c>
      <c r="C101" s="3" t="s">
        <v>0</v>
      </c>
      <c r="D101" s="67">
        <f t="shared" si="22"/>
        <v>115161.29032258064</v>
      </c>
      <c r="E101" s="68">
        <v>85000</v>
      </c>
      <c r="F101" s="136"/>
      <c r="G101" s="132">
        <f t="shared" si="20"/>
        <v>0</v>
      </c>
      <c r="H101" s="59">
        <f t="shared" si="21"/>
        <v>0</v>
      </c>
    </row>
    <row r="102" spans="1:8" ht="18" x14ac:dyDescent="0.25">
      <c r="A102" s="54" t="s">
        <v>129</v>
      </c>
      <c r="B102" s="11" t="s">
        <v>822</v>
      </c>
      <c r="C102" s="3" t="s">
        <v>0</v>
      </c>
      <c r="D102" s="67">
        <f t="shared" si="22"/>
        <v>107303.22580645161</v>
      </c>
      <c r="E102" s="68">
        <v>79200</v>
      </c>
      <c r="F102" s="136"/>
      <c r="G102" s="132">
        <f t="shared" si="20"/>
        <v>0</v>
      </c>
      <c r="H102" s="59">
        <f t="shared" si="21"/>
        <v>0</v>
      </c>
    </row>
    <row r="103" spans="1:8" ht="18" x14ac:dyDescent="0.25">
      <c r="A103" s="62" t="s">
        <v>130</v>
      </c>
      <c r="B103" s="11" t="s">
        <v>888</v>
      </c>
      <c r="C103" s="12" t="s">
        <v>0</v>
      </c>
      <c r="D103" s="67">
        <f t="shared" si="22"/>
        <v>64896.774193548386</v>
      </c>
      <c r="E103" s="68">
        <v>47900</v>
      </c>
      <c r="F103" s="136"/>
      <c r="G103" s="132">
        <f t="shared" si="20"/>
        <v>0</v>
      </c>
      <c r="H103" s="59">
        <f t="shared" si="21"/>
        <v>0</v>
      </c>
    </row>
    <row r="104" spans="1:8" ht="18" x14ac:dyDescent="0.25">
      <c r="A104" s="62" t="s">
        <v>131</v>
      </c>
      <c r="B104" s="11" t="s">
        <v>889</v>
      </c>
      <c r="C104" s="12" t="s">
        <v>0</v>
      </c>
      <c r="D104" s="67">
        <f t="shared" si="22"/>
        <v>78445.161290322576</v>
      </c>
      <c r="E104" s="68">
        <v>57900</v>
      </c>
      <c r="F104" s="136"/>
      <c r="G104" s="132">
        <f t="shared" si="20"/>
        <v>0</v>
      </c>
      <c r="H104" s="59">
        <f t="shared" si="21"/>
        <v>0</v>
      </c>
    </row>
    <row r="105" spans="1:8" ht="18" x14ac:dyDescent="0.25">
      <c r="A105" s="61" t="s">
        <v>132</v>
      </c>
      <c r="B105" s="11" t="s">
        <v>890</v>
      </c>
      <c r="C105" s="12" t="s">
        <v>0</v>
      </c>
      <c r="D105" s="67">
        <f t="shared" si="22"/>
        <v>87387.096774193546</v>
      </c>
      <c r="E105" s="68">
        <v>64500</v>
      </c>
      <c r="F105" s="136"/>
      <c r="G105" s="132">
        <f t="shared" si="20"/>
        <v>0</v>
      </c>
      <c r="H105" s="59">
        <f t="shared" si="21"/>
        <v>0</v>
      </c>
    </row>
    <row r="106" spans="1:8" ht="18" x14ac:dyDescent="0.25">
      <c r="A106" s="61" t="s">
        <v>133</v>
      </c>
      <c r="B106" s="11" t="s">
        <v>134</v>
      </c>
      <c r="C106" s="12" t="s">
        <v>0</v>
      </c>
      <c r="D106" s="67">
        <f t="shared" si="22"/>
        <v>116394.19354838709</v>
      </c>
      <c r="E106" s="68">
        <v>85910</v>
      </c>
      <c r="F106" s="136"/>
      <c r="G106" s="132">
        <f t="shared" si="20"/>
        <v>0</v>
      </c>
      <c r="H106" s="59">
        <f t="shared" si="21"/>
        <v>0</v>
      </c>
    </row>
    <row r="107" spans="1:8" ht="18" x14ac:dyDescent="0.25">
      <c r="A107" s="61" t="s">
        <v>135</v>
      </c>
      <c r="B107" s="7" t="s">
        <v>136</v>
      </c>
      <c r="C107" s="3" t="s">
        <v>0</v>
      </c>
      <c r="D107" s="67">
        <f t="shared" si="22"/>
        <v>14632.258064516129</v>
      </c>
      <c r="E107" s="68">
        <v>10800</v>
      </c>
      <c r="F107" s="136"/>
      <c r="G107" s="132">
        <f t="shared" si="20"/>
        <v>0</v>
      </c>
      <c r="H107" s="59">
        <f t="shared" si="21"/>
        <v>0</v>
      </c>
    </row>
    <row r="108" spans="1:8" ht="18.75" thickBot="1" x14ac:dyDescent="0.3">
      <c r="A108" s="82" t="s">
        <v>137</v>
      </c>
      <c r="B108" s="71" t="s">
        <v>138</v>
      </c>
      <c r="C108" s="97" t="s">
        <v>0</v>
      </c>
      <c r="D108" s="101">
        <f t="shared" si="22"/>
        <v>20051.612903225807</v>
      </c>
      <c r="E108" s="102">
        <v>14800</v>
      </c>
      <c r="F108" s="141"/>
      <c r="G108" s="133">
        <f t="shared" si="20"/>
        <v>0</v>
      </c>
      <c r="H108" s="74">
        <f t="shared" si="21"/>
        <v>0</v>
      </c>
    </row>
    <row r="109" spans="1:8" ht="21" thickBot="1" x14ac:dyDescent="0.35">
      <c r="A109" s="237"/>
      <c r="B109" s="293" t="s">
        <v>961</v>
      </c>
      <c r="C109" s="294"/>
      <c r="D109" s="294"/>
      <c r="E109" s="294"/>
      <c r="F109" s="295"/>
      <c r="G109" s="250"/>
      <c r="H109" s="250"/>
    </row>
    <row r="110" spans="1:8" ht="18" x14ac:dyDescent="0.25">
      <c r="A110" s="147"/>
      <c r="B110" s="251" t="s">
        <v>962</v>
      </c>
      <c r="C110" s="239"/>
      <c r="D110" s="67">
        <f t="shared" si="22"/>
        <v>16793.225806451614</v>
      </c>
      <c r="E110" s="68">
        <v>12395</v>
      </c>
      <c r="F110" s="136"/>
      <c r="G110" s="134">
        <f t="shared" ref="G110" si="23">F110*D110</f>
        <v>0</v>
      </c>
      <c r="H110" s="103">
        <f t="shared" ref="H110" si="24">E110*F110</f>
        <v>0</v>
      </c>
    </row>
    <row r="111" spans="1:8" ht="18" x14ac:dyDescent="0.25">
      <c r="A111" s="147"/>
      <c r="B111" s="252" t="s">
        <v>963</v>
      </c>
      <c r="C111" s="240"/>
      <c r="D111" s="229">
        <f t="shared" si="22"/>
        <v>38260.645161290326</v>
      </c>
      <c r="E111" s="8">
        <v>28240</v>
      </c>
      <c r="F111" s="136"/>
      <c r="G111" s="133">
        <f t="shared" ref="G111:G121" si="25">F111*D111</f>
        <v>0</v>
      </c>
      <c r="H111" s="74">
        <f t="shared" ref="H111:H121" si="26">E111*F111</f>
        <v>0</v>
      </c>
    </row>
    <row r="112" spans="1:8" ht="18" x14ac:dyDescent="0.25">
      <c r="A112" s="147"/>
      <c r="B112" s="252" t="s">
        <v>964</v>
      </c>
      <c r="C112" s="240"/>
      <c r="D112" s="229">
        <f t="shared" si="22"/>
        <v>57503.419354838705</v>
      </c>
      <c r="E112" s="8">
        <v>42443</v>
      </c>
      <c r="F112" s="136"/>
      <c r="G112" s="133">
        <f t="shared" si="25"/>
        <v>0</v>
      </c>
      <c r="H112" s="74">
        <f t="shared" si="26"/>
        <v>0</v>
      </c>
    </row>
    <row r="113" spans="1:8" ht="18" x14ac:dyDescent="0.25">
      <c r="A113" s="147"/>
      <c r="B113" s="252" t="s">
        <v>965</v>
      </c>
      <c r="C113" s="240"/>
      <c r="D113" s="229">
        <f t="shared" si="22"/>
        <v>16049.41935483871</v>
      </c>
      <c r="E113" s="8">
        <v>11846</v>
      </c>
      <c r="F113" s="136"/>
      <c r="G113" s="133">
        <f t="shared" si="25"/>
        <v>0</v>
      </c>
      <c r="H113" s="74">
        <f t="shared" si="26"/>
        <v>0</v>
      </c>
    </row>
    <row r="114" spans="1:8" ht="18" x14ac:dyDescent="0.25">
      <c r="A114" s="147"/>
      <c r="B114" s="252" t="s">
        <v>966</v>
      </c>
      <c r="C114" s="240"/>
      <c r="D114" s="229">
        <f t="shared" si="22"/>
        <v>20361.870967741936</v>
      </c>
      <c r="E114" s="8">
        <v>15029</v>
      </c>
      <c r="F114" s="136"/>
      <c r="G114" s="133">
        <f t="shared" si="25"/>
        <v>0</v>
      </c>
      <c r="H114" s="74">
        <f t="shared" si="26"/>
        <v>0</v>
      </c>
    </row>
    <row r="115" spans="1:8" ht="18" x14ac:dyDescent="0.25">
      <c r="A115" s="147"/>
      <c r="B115" s="252" t="s">
        <v>817</v>
      </c>
      <c r="C115" s="240"/>
      <c r="D115" s="229">
        <f t="shared" si="22"/>
        <v>135817.16129032258</v>
      </c>
      <c r="E115" s="8">
        <v>100246</v>
      </c>
      <c r="F115" s="136"/>
      <c r="G115" s="133">
        <f t="shared" si="25"/>
        <v>0</v>
      </c>
      <c r="H115" s="74">
        <f t="shared" si="26"/>
        <v>0</v>
      </c>
    </row>
    <row r="116" spans="1:8" ht="18" x14ac:dyDescent="0.25">
      <c r="A116" s="147"/>
      <c r="B116" s="252" t="s">
        <v>967</v>
      </c>
      <c r="C116" s="240"/>
      <c r="D116" s="229">
        <f t="shared" si="22"/>
        <v>105384.77419354838</v>
      </c>
      <c r="E116" s="8">
        <v>77784</v>
      </c>
      <c r="F116" s="136"/>
      <c r="G116" s="133">
        <f t="shared" si="25"/>
        <v>0</v>
      </c>
      <c r="H116" s="74">
        <f t="shared" si="26"/>
        <v>0</v>
      </c>
    </row>
    <row r="117" spans="1:8" ht="18" x14ac:dyDescent="0.25">
      <c r="A117" s="147"/>
      <c r="B117" s="253" t="s">
        <v>123</v>
      </c>
      <c r="C117" s="241"/>
      <c r="D117" s="67">
        <f t="shared" si="22"/>
        <v>299419.35483870964</v>
      </c>
      <c r="E117" s="68">
        <v>221000</v>
      </c>
      <c r="F117" s="136"/>
      <c r="G117" s="146">
        <f t="shared" si="25"/>
        <v>0</v>
      </c>
      <c r="H117" s="74">
        <f t="shared" si="26"/>
        <v>0</v>
      </c>
    </row>
    <row r="118" spans="1:8" ht="18" x14ac:dyDescent="0.25">
      <c r="A118" s="147"/>
      <c r="B118" s="252" t="s">
        <v>968</v>
      </c>
      <c r="C118" s="240"/>
      <c r="D118" s="229">
        <f t="shared" si="22"/>
        <v>45590.322580645159</v>
      </c>
      <c r="E118" s="8">
        <v>33650</v>
      </c>
      <c r="F118" s="136"/>
      <c r="G118" s="133">
        <f t="shared" si="25"/>
        <v>0</v>
      </c>
      <c r="H118" s="74">
        <f t="shared" si="26"/>
        <v>0</v>
      </c>
    </row>
    <row r="119" spans="1:8" ht="18" x14ac:dyDescent="0.25">
      <c r="A119" s="147"/>
      <c r="B119" s="252" t="s">
        <v>969</v>
      </c>
      <c r="C119" s="240"/>
      <c r="D119" s="229">
        <f t="shared" si="22"/>
        <v>20921.419354838712</v>
      </c>
      <c r="E119" s="8">
        <v>15442</v>
      </c>
      <c r="F119" s="136"/>
      <c r="G119" s="133">
        <f t="shared" si="25"/>
        <v>0</v>
      </c>
      <c r="H119" s="74">
        <f t="shared" si="26"/>
        <v>0</v>
      </c>
    </row>
    <row r="120" spans="1:8" ht="18" x14ac:dyDescent="0.25">
      <c r="A120" s="147"/>
      <c r="B120" s="252" t="s">
        <v>970</v>
      </c>
      <c r="C120" s="240"/>
      <c r="D120" s="229">
        <f t="shared" si="22"/>
        <v>54001.161290322583</v>
      </c>
      <c r="E120" s="8">
        <v>39858</v>
      </c>
      <c r="F120" s="136"/>
      <c r="G120" s="133">
        <f t="shared" si="25"/>
        <v>0</v>
      </c>
      <c r="H120" s="74">
        <f t="shared" si="26"/>
        <v>0</v>
      </c>
    </row>
    <row r="121" spans="1:8" ht="18.75" thickBot="1" x14ac:dyDescent="0.3">
      <c r="A121" s="147"/>
      <c r="B121" s="253" t="s">
        <v>971</v>
      </c>
      <c r="C121" s="242"/>
      <c r="D121" s="232">
        <f t="shared" si="22"/>
        <v>13747.548387096773</v>
      </c>
      <c r="E121" s="73">
        <v>10147</v>
      </c>
      <c r="F121" s="136"/>
      <c r="G121" s="133">
        <f t="shared" si="25"/>
        <v>0</v>
      </c>
      <c r="H121" s="74">
        <f t="shared" si="26"/>
        <v>0</v>
      </c>
    </row>
    <row r="122" spans="1:8" s="32" customFormat="1" ht="21" thickBot="1" x14ac:dyDescent="0.3">
      <c r="A122" s="282" t="s">
        <v>139</v>
      </c>
      <c r="B122" s="283"/>
      <c r="C122" s="283"/>
      <c r="D122" s="283"/>
      <c r="E122" s="283"/>
      <c r="F122" s="283"/>
      <c r="G122" s="283"/>
      <c r="H122" s="286"/>
    </row>
    <row r="123" spans="1:8" s="32" customFormat="1" ht="18.75" thickBot="1" x14ac:dyDescent="0.3">
      <c r="A123" s="98" t="s">
        <v>140</v>
      </c>
      <c r="B123" s="99" t="s">
        <v>141</v>
      </c>
      <c r="C123" s="100" t="s">
        <v>0</v>
      </c>
      <c r="D123" s="101">
        <f>E123*1.26/0.93</f>
        <v>799354.83870967734</v>
      </c>
      <c r="E123" s="102">
        <v>590000</v>
      </c>
      <c r="F123" s="175"/>
      <c r="G123" s="134">
        <f>F123*D123</f>
        <v>0</v>
      </c>
      <c r="H123" s="103">
        <f>F123*E123</f>
        <v>0</v>
      </c>
    </row>
    <row r="124" spans="1:8" ht="21.75" thickTop="1" thickBot="1" x14ac:dyDescent="0.3">
      <c r="A124" s="276" t="s">
        <v>142</v>
      </c>
      <c r="B124" s="277"/>
      <c r="C124" s="277"/>
      <c r="D124" s="277"/>
      <c r="E124" s="277"/>
      <c r="F124" s="296"/>
      <c r="G124" s="277"/>
      <c r="H124" s="278"/>
    </row>
    <row r="125" spans="1:8" ht="19.5" thickTop="1" thickBot="1" x14ac:dyDescent="0.3">
      <c r="A125" s="355" t="s">
        <v>142</v>
      </c>
      <c r="B125" s="356"/>
      <c r="C125" s="356"/>
      <c r="D125" s="356"/>
      <c r="E125" s="356"/>
      <c r="F125" s="356"/>
      <c r="G125" s="356"/>
      <c r="H125" s="357"/>
    </row>
    <row r="126" spans="1:8" ht="18.75" thickTop="1" x14ac:dyDescent="0.25">
      <c r="A126" s="75" t="s">
        <v>143</v>
      </c>
      <c r="B126" s="66" t="s">
        <v>144</v>
      </c>
      <c r="C126" s="85" t="s">
        <v>0</v>
      </c>
      <c r="D126" s="67">
        <f>E126*1.26/0.93</f>
        <v>83458.06451612903</v>
      </c>
      <c r="E126" s="68">
        <v>61600</v>
      </c>
      <c r="F126" s="140"/>
      <c r="G126" s="138">
        <f t="shared" ref="G126:G131" si="27">F126*D126</f>
        <v>0</v>
      </c>
      <c r="H126" s="69">
        <f t="shared" ref="H126:H131" si="28">F126*E126</f>
        <v>0</v>
      </c>
    </row>
    <row r="127" spans="1:8" ht="18" x14ac:dyDescent="0.25">
      <c r="A127" s="54" t="s">
        <v>145</v>
      </c>
      <c r="B127" s="5" t="s">
        <v>146</v>
      </c>
      <c r="C127" s="15" t="s">
        <v>0</v>
      </c>
      <c r="D127" s="67">
        <f t="shared" ref="D127:D131" si="29">E127*1.26/0.93</f>
        <v>74516.129032258061</v>
      </c>
      <c r="E127" s="68">
        <v>55000</v>
      </c>
      <c r="F127" s="136"/>
      <c r="G127" s="132">
        <f t="shared" si="27"/>
        <v>0</v>
      </c>
      <c r="H127" s="59">
        <f t="shared" si="28"/>
        <v>0</v>
      </c>
    </row>
    <row r="128" spans="1:8" ht="18" x14ac:dyDescent="0.25">
      <c r="A128" s="54" t="s">
        <v>147</v>
      </c>
      <c r="B128" s="5" t="s">
        <v>148</v>
      </c>
      <c r="C128" s="15" t="s">
        <v>0</v>
      </c>
      <c r="D128" s="67">
        <f t="shared" si="29"/>
        <v>45251.612903225803</v>
      </c>
      <c r="E128" s="68">
        <v>33400</v>
      </c>
      <c r="F128" s="136"/>
      <c r="G128" s="132">
        <f t="shared" si="27"/>
        <v>0</v>
      </c>
      <c r="H128" s="59">
        <f t="shared" si="28"/>
        <v>0</v>
      </c>
    </row>
    <row r="129" spans="1:8" ht="18" x14ac:dyDescent="0.25">
      <c r="A129" s="56" t="s">
        <v>149</v>
      </c>
      <c r="B129" s="5" t="s">
        <v>150</v>
      </c>
      <c r="C129" s="15" t="s">
        <v>0</v>
      </c>
      <c r="D129" s="67">
        <f t="shared" si="29"/>
        <v>119090.32258064515</v>
      </c>
      <c r="E129" s="68">
        <v>87900</v>
      </c>
      <c r="F129" s="136"/>
      <c r="G129" s="132">
        <f t="shared" si="27"/>
        <v>0</v>
      </c>
      <c r="H129" s="59">
        <f t="shared" si="28"/>
        <v>0</v>
      </c>
    </row>
    <row r="130" spans="1:8" ht="18" x14ac:dyDescent="0.25">
      <c r="A130" s="56" t="s">
        <v>151</v>
      </c>
      <c r="B130" s="5" t="s">
        <v>152</v>
      </c>
      <c r="C130" s="15" t="s">
        <v>0</v>
      </c>
      <c r="D130" s="67">
        <f t="shared" si="29"/>
        <v>86032.258064516122</v>
      </c>
      <c r="E130" s="68">
        <v>63500</v>
      </c>
      <c r="F130" s="136"/>
      <c r="G130" s="132">
        <f t="shared" si="27"/>
        <v>0</v>
      </c>
      <c r="H130" s="59">
        <f t="shared" si="28"/>
        <v>0</v>
      </c>
    </row>
    <row r="131" spans="1:8" ht="18.75" thickBot="1" x14ac:dyDescent="0.3">
      <c r="A131" s="95" t="s">
        <v>153</v>
      </c>
      <c r="B131" s="71" t="s">
        <v>154</v>
      </c>
      <c r="C131" s="86" t="s">
        <v>0</v>
      </c>
      <c r="D131" s="67">
        <f t="shared" si="29"/>
        <v>64219.354838709674</v>
      </c>
      <c r="E131" s="68">
        <v>47400</v>
      </c>
      <c r="F131" s="137"/>
      <c r="G131" s="133">
        <f t="shared" si="27"/>
        <v>0</v>
      </c>
      <c r="H131" s="74">
        <f t="shared" si="28"/>
        <v>0</v>
      </c>
    </row>
    <row r="132" spans="1:8" ht="21.75" thickTop="1" thickBot="1" x14ac:dyDescent="0.3">
      <c r="A132" s="276" t="s">
        <v>155</v>
      </c>
      <c r="B132" s="277"/>
      <c r="C132" s="277"/>
      <c r="D132" s="277"/>
      <c r="E132" s="277"/>
      <c r="F132" s="296"/>
      <c r="G132" s="277"/>
      <c r="H132" s="278"/>
    </row>
    <row r="133" spans="1:8" ht="18.75" thickTop="1" x14ac:dyDescent="0.25">
      <c r="A133" s="75" t="s">
        <v>156</v>
      </c>
      <c r="B133" s="66" t="s">
        <v>157</v>
      </c>
      <c r="C133" s="77" t="s">
        <v>0</v>
      </c>
      <c r="D133" s="67">
        <f>E133*1.26/0.93</f>
        <v>18032.903225806451</v>
      </c>
      <c r="E133" s="68">
        <v>13310</v>
      </c>
      <c r="F133" s="135"/>
      <c r="G133" s="138">
        <f>F133*D133</f>
        <v>0</v>
      </c>
      <c r="H133" s="69">
        <f>F133*E133</f>
        <v>0</v>
      </c>
    </row>
    <row r="134" spans="1:8" ht="18" x14ac:dyDescent="0.25">
      <c r="A134" s="54"/>
      <c r="B134" s="5" t="s">
        <v>798</v>
      </c>
      <c r="C134" s="3"/>
      <c r="D134" s="67">
        <f t="shared" ref="D134:D135" si="30">E134*1.26/0.93</f>
        <v>32787.096774193546</v>
      </c>
      <c r="E134" s="68">
        <v>24200</v>
      </c>
      <c r="F134" s="136"/>
      <c r="G134" s="132">
        <f>F134*D134</f>
        <v>0</v>
      </c>
      <c r="H134" s="59">
        <f>F134*E134</f>
        <v>0</v>
      </c>
    </row>
    <row r="135" spans="1:8" ht="18.75" thickBot="1" x14ac:dyDescent="0.3">
      <c r="A135" s="70" t="s">
        <v>158</v>
      </c>
      <c r="B135" s="71" t="s">
        <v>829</v>
      </c>
      <c r="C135" s="72" t="s">
        <v>0</v>
      </c>
      <c r="D135" s="67">
        <f t="shared" si="30"/>
        <v>770496.77419354836</v>
      </c>
      <c r="E135" s="68">
        <v>568700</v>
      </c>
      <c r="F135" s="137"/>
      <c r="G135" s="133">
        <f>F135*D135</f>
        <v>0</v>
      </c>
      <c r="H135" s="74">
        <f>F135*E135</f>
        <v>0</v>
      </c>
    </row>
    <row r="136" spans="1:8" s="32" customFormat="1" ht="21.75" thickTop="1" thickBot="1" x14ac:dyDescent="0.3">
      <c r="A136" s="276" t="s">
        <v>159</v>
      </c>
      <c r="B136" s="277"/>
      <c r="C136" s="277"/>
      <c r="D136" s="277"/>
      <c r="E136" s="277"/>
      <c r="F136" s="277"/>
      <c r="G136" s="277"/>
      <c r="H136" s="278"/>
    </row>
    <row r="137" spans="1:8" s="32" customFormat="1" ht="18.75" thickTop="1" x14ac:dyDescent="0.25">
      <c r="A137" s="75" t="s">
        <v>160</v>
      </c>
      <c r="B137" s="66" t="s">
        <v>892</v>
      </c>
      <c r="C137" s="77" t="s">
        <v>0</v>
      </c>
      <c r="D137" s="67">
        <f>E137*1.26/0.93</f>
        <v>27774.193548387095</v>
      </c>
      <c r="E137" s="68">
        <v>20500</v>
      </c>
      <c r="F137" s="135"/>
      <c r="G137" s="138">
        <f t="shared" ref="G137:G152" si="31">F137*D137</f>
        <v>0</v>
      </c>
      <c r="H137" s="69">
        <f t="shared" ref="H137:H152" si="32">F137*E137</f>
        <v>0</v>
      </c>
    </row>
    <row r="138" spans="1:8" s="32" customFormat="1" ht="18" x14ac:dyDescent="0.25">
      <c r="A138" s="54" t="s">
        <v>161</v>
      </c>
      <c r="B138" s="5" t="s">
        <v>893</v>
      </c>
      <c r="C138" s="3" t="s">
        <v>0</v>
      </c>
      <c r="D138" s="67">
        <f t="shared" ref="D138:D152" si="33">E138*1.26/0.93</f>
        <v>35225.806451612902</v>
      </c>
      <c r="E138" s="68">
        <v>26000</v>
      </c>
      <c r="F138" s="136"/>
      <c r="G138" s="132">
        <f t="shared" si="31"/>
        <v>0</v>
      </c>
      <c r="H138" s="59">
        <f t="shared" si="32"/>
        <v>0</v>
      </c>
    </row>
    <row r="139" spans="1:8" s="32" customFormat="1" ht="18" x14ac:dyDescent="0.25">
      <c r="A139" s="54" t="s">
        <v>162</v>
      </c>
      <c r="B139" s="5" t="s">
        <v>163</v>
      </c>
      <c r="C139" s="3" t="s">
        <v>0</v>
      </c>
      <c r="D139" s="67">
        <f t="shared" si="33"/>
        <v>24251.612903225807</v>
      </c>
      <c r="E139" s="68">
        <v>17900</v>
      </c>
      <c r="F139" s="136"/>
      <c r="G139" s="132">
        <f t="shared" si="31"/>
        <v>0</v>
      </c>
      <c r="H139" s="59">
        <f t="shared" si="32"/>
        <v>0</v>
      </c>
    </row>
    <row r="140" spans="1:8" s="32" customFormat="1" ht="18" x14ac:dyDescent="0.25">
      <c r="A140" s="54" t="s">
        <v>164</v>
      </c>
      <c r="B140" s="5" t="s">
        <v>165</v>
      </c>
      <c r="C140" s="3" t="s">
        <v>0</v>
      </c>
      <c r="D140" s="67">
        <f t="shared" si="33"/>
        <v>36580.645161290318</v>
      </c>
      <c r="E140" s="68">
        <v>27000</v>
      </c>
      <c r="F140" s="136"/>
      <c r="G140" s="132">
        <f t="shared" si="31"/>
        <v>0</v>
      </c>
      <c r="H140" s="59">
        <f t="shared" si="32"/>
        <v>0</v>
      </c>
    </row>
    <row r="141" spans="1:8" s="32" customFormat="1" ht="18" x14ac:dyDescent="0.25">
      <c r="A141" s="54" t="s">
        <v>166</v>
      </c>
      <c r="B141" s="5" t="s">
        <v>167</v>
      </c>
      <c r="C141" s="3" t="s">
        <v>0</v>
      </c>
      <c r="D141" s="67">
        <f t="shared" si="33"/>
        <v>40645.161290322576</v>
      </c>
      <c r="E141" s="68">
        <v>30000</v>
      </c>
      <c r="F141" s="136"/>
      <c r="G141" s="132">
        <f t="shared" si="31"/>
        <v>0</v>
      </c>
      <c r="H141" s="59">
        <f t="shared" si="32"/>
        <v>0</v>
      </c>
    </row>
    <row r="142" spans="1:8" s="32" customFormat="1" ht="18" x14ac:dyDescent="0.25">
      <c r="A142" s="54" t="s">
        <v>168</v>
      </c>
      <c r="B142" s="5" t="s">
        <v>169</v>
      </c>
      <c r="C142" s="3" t="s">
        <v>0</v>
      </c>
      <c r="D142" s="67">
        <f t="shared" si="33"/>
        <v>24251.612903225807</v>
      </c>
      <c r="E142" s="68">
        <v>17900</v>
      </c>
      <c r="F142" s="136"/>
      <c r="G142" s="132">
        <f t="shared" si="31"/>
        <v>0</v>
      </c>
      <c r="H142" s="59">
        <f t="shared" si="32"/>
        <v>0</v>
      </c>
    </row>
    <row r="143" spans="1:8" s="32" customFormat="1" ht="18" x14ac:dyDescent="0.25">
      <c r="A143" s="54" t="s">
        <v>170</v>
      </c>
      <c r="B143" s="5" t="s">
        <v>171</v>
      </c>
      <c r="C143" s="3" t="s">
        <v>0</v>
      </c>
      <c r="D143" s="67">
        <f t="shared" si="33"/>
        <v>55819.354838709674</v>
      </c>
      <c r="E143" s="68">
        <v>41200</v>
      </c>
      <c r="F143" s="136"/>
      <c r="G143" s="132">
        <f t="shared" si="31"/>
        <v>0</v>
      </c>
      <c r="H143" s="59">
        <f t="shared" si="32"/>
        <v>0</v>
      </c>
    </row>
    <row r="144" spans="1:8" s="32" customFormat="1" ht="18" x14ac:dyDescent="0.25">
      <c r="A144" s="54" t="s">
        <v>172</v>
      </c>
      <c r="B144" s="5" t="s">
        <v>173</v>
      </c>
      <c r="C144" s="3" t="s">
        <v>0</v>
      </c>
      <c r="D144" s="67">
        <f t="shared" si="33"/>
        <v>64083.870967741932</v>
      </c>
      <c r="E144" s="68">
        <v>47300</v>
      </c>
      <c r="F144" s="136"/>
      <c r="G144" s="132">
        <f t="shared" si="31"/>
        <v>0</v>
      </c>
      <c r="H144" s="59">
        <f t="shared" si="32"/>
        <v>0</v>
      </c>
    </row>
    <row r="145" spans="1:8" s="32" customFormat="1" ht="18" x14ac:dyDescent="0.25">
      <c r="A145" s="54" t="s">
        <v>174</v>
      </c>
      <c r="B145" s="5" t="s">
        <v>175</v>
      </c>
      <c r="C145" s="3" t="s">
        <v>0</v>
      </c>
      <c r="D145" s="67">
        <f t="shared" si="33"/>
        <v>19374.193548387095</v>
      </c>
      <c r="E145" s="68">
        <v>14300</v>
      </c>
      <c r="F145" s="136"/>
      <c r="G145" s="132">
        <f t="shared" si="31"/>
        <v>0</v>
      </c>
      <c r="H145" s="59">
        <f t="shared" si="32"/>
        <v>0</v>
      </c>
    </row>
    <row r="146" spans="1:8" s="32" customFormat="1" ht="18" x14ac:dyDescent="0.25">
      <c r="A146" s="54" t="s">
        <v>176</v>
      </c>
      <c r="B146" s="5" t="s">
        <v>177</v>
      </c>
      <c r="C146" s="3" t="s">
        <v>0</v>
      </c>
      <c r="D146" s="67">
        <f t="shared" si="33"/>
        <v>112316.12903225806</v>
      </c>
      <c r="E146" s="68">
        <v>82900</v>
      </c>
      <c r="F146" s="136"/>
      <c r="G146" s="132">
        <f t="shared" si="31"/>
        <v>0</v>
      </c>
      <c r="H146" s="59">
        <f t="shared" si="32"/>
        <v>0</v>
      </c>
    </row>
    <row r="147" spans="1:8" s="32" customFormat="1" ht="18" x14ac:dyDescent="0.25">
      <c r="A147" s="54" t="s">
        <v>178</v>
      </c>
      <c r="B147" s="5" t="s">
        <v>179</v>
      </c>
      <c r="C147" s="3" t="s">
        <v>0</v>
      </c>
      <c r="D147" s="67">
        <f t="shared" si="33"/>
        <v>152961.29032258064</v>
      </c>
      <c r="E147" s="68">
        <v>112900</v>
      </c>
      <c r="F147" s="136"/>
      <c r="G147" s="132">
        <f t="shared" si="31"/>
        <v>0</v>
      </c>
      <c r="H147" s="59">
        <f t="shared" si="32"/>
        <v>0</v>
      </c>
    </row>
    <row r="148" spans="1:8" s="32" customFormat="1" ht="18" x14ac:dyDescent="0.25">
      <c r="A148" s="54" t="s">
        <v>180</v>
      </c>
      <c r="B148" s="5" t="s">
        <v>181</v>
      </c>
      <c r="C148" s="3" t="s">
        <v>0</v>
      </c>
      <c r="D148" s="67">
        <f t="shared" si="33"/>
        <v>34954.838709677417</v>
      </c>
      <c r="E148" s="68">
        <v>25800</v>
      </c>
      <c r="F148" s="136"/>
      <c r="G148" s="132">
        <f t="shared" si="31"/>
        <v>0</v>
      </c>
      <c r="H148" s="59">
        <f t="shared" si="32"/>
        <v>0</v>
      </c>
    </row>
    <row r="149" spans="1:8" s="32" customFormat="1" ht="18" x14ac:dyDescent="0.25">
      <c r="A149" s="54" t="s">
        <v>182</v>
      </c>
      <c r="B149" s="5" t="s">
        <v>183</v>
      </c>
      <c r="C149" s="3" t="s">
        <v>0</v>
      </c>
      <c r="D149" s="67">
        <f t="shared" si="33"/>
        <v>157161.29032258064</v>
      </c>
      <c r="E149" s="68">
        <v>116000</v>
      </c>
      <c r="F149" s="136"/>
      <c r="G149" s="132">
        <f t="shared" si="31"/>
        <v>0</v>
      </c>
      <c r="H149" s="59">
        <f t="shared" si="32"/>
        <v>0</v>
      </c>
    </row>
    <row r="150" spans="1:8" s="32" customFormat="1" ht="18" x14ac:dyDescent="0.25">
      <c r="A150" s="54" t="s">
        <v>184</v>
      </c>
      <c r="B150" s="11" t="s">
        <v>185</v>
      </c>
      <c r="C150" s="3" t="s">
        <v>0</v>
      </c>
      <c r="D150" s="67">
        <f t="shared" si="33"/>
        <v>22896.774193548386</v>
      </c>
      <c r="E150" s="68">
        <v>16900</v>
      </c>
      <c r="F150" s="136"/>
      <c r="G150" s="132">
        <f t="shared" si="31"/>
        <v>0</v>
      </c>
      <c r="H150" s="59">
        <f t="shared" si="32"/>
        <v>0</v>
      </c>
    </row>
    <row r="151" spans="1:8" s="32" customFormat="1" ht="18" x14ac:dyDescent="0.25">
      <c r="A151" s="54" t="s">
        <v>186</v>
      </c>
      <c r="B151" s="11" t="s">
        <v>187</v>
      </c>
      <c r="C151" s="3" t="s">
        <v>0</v>
      </c>
      <c r="D151" s="67">
        <f t="shared" si="33"/>
        <v>24522.580645161288</v>
      </c>
      <c r="E151" s="68">
        <v>18100</v>
      </c>
      <c r="F151" s="136"/>
      <c r="G151" s="132">
        <f t="shared" si="31"/>
        <v>0</v>
      </c>
      <c r="H151" s="59">
        <f t="shared" si="32"/>
        <v>0</v>
      </c>
    </row>
    <row r="152" spans="1:8" s="32" customFormat="1" ht="18.75" thickBot="1" x14ac:dyDescent="0.3">
      <c r="A152" s="70" t="s">
        <v>188</v>
      </c>
      <c r="B152" s="96" t="s">
        <v>189</v>
      </c>
      <c r="C152" s="72" t="s">
        <v>0</v>
      </c>
      <c r="D152" s="67">
        <f t="shared" si="33"/>
        <v>47961.290322580644</v>
      </c>
      <c r="E152" s="68">
        <v>35400</v>
      </c>
      <c r="F152" s="137"/>
      <c r="G152" s="133">
        <f t="shared" si="31"/>
        <v>0</v>
      </c>
      <c r="H152" s="74">
        <f t="shared" si="32"/>
        <v>0</v>
      </c>
    </row>
    <row r="153" spans="1:8" s="32" customFormat="1" ht="21.75" thickTop="1" thickBot="1" x14ac:dyDescent="0.3">
      <c r="A153" s="276" t="s">
        <v>190</v>
      </c>
      <c r="B153" s="277"/>
      <c r="C153" s="277"/>
      <c r="D153" s="277"/>
      <c r="E153" s="277"/>
      <c r="F153" s="277"/>
      <c r="G153" s="277"/>
      <c r="H153" s="278"/>
    </row>
    <row r="154" spans="1:8" s="32" customFormat="1" ht="18.75" thickTop="1" x14ac:dyDescent="0.25">
      <c r="A154" s="75" t="s">
        <v>191</v>
      </c>
      <c r="B154" s="66" t="s">
        <v>192</v>
      </c>
      <c r="C154" s="77" t="s">
        <v>0</v>
      </c>
      <c r="D154" s="67">
        <f>E154*1.26/0.93</f>
        <v>765.48387096774184</v>
      </c>
      <c r="E154" s="68">
        <v>565</v>
      </c>
      <c r="F154" s="135"/>
      <c r="G154" s="138">
        <f t="shared" ref="G154:G159" si="34">F154*D154</f>
        <v>0</v>
      </c>
      <c r="H154" s="69">
        <f t="shared" ref="H154:H159" si="35">F154*E154</f>
        <v>0</v>
      </c>
    </row>
    <row r="155" spans="1:8" s="32" customFormat="1" ht="18" x14ac:dyDescent="0.25">
      <c r="A155" s="54" t="s">
        <v>193</v>
      </c>
      <c r="B155" s="5" t="s">
        <v>194</v>
      </c>
      <c r="C155" s="3" t="s">
        <v>0</v>
      </c>
      <c r="D155" s="67">
        <f t="shared" ref="D155:D159" si="36">E155*1.26/0.93</f>
        <v>311.61290322580646</v>
      </c>
      <c r="E155" s="68">
        <v>230</v>
      </c>
      <c r="F155" s="136"/>
      <c r="G155" s="132">
        <f t="shared" si="34"/>
        <v>0</v>
      </c>
      <c r="H155" s="59">
        <f t="shared" si="35"/>
        <v>0</v>
      </c>
    </row>
    <row r="156" spans="1:8" s="32" customFormat="1" ht="18" x14ac:dyDescent="0.25">
      <c r="A156" s="54" t="s">
        <v>195</v>
      </c>
      <c r="B156" s="5" t="s">
        <v>196</v>
      </c>
      <c r="C156" s="3" t="s">
        <v>0</v>
      </c>
      <c r="D156" s="67">
        <f t="shared" si="36"/>
        <v>921.29032258064501</v>
      </c>
      <c r="E156" s="68">
        <v>680</v>
      </c>
      <c r="F156" s="136"/>
      <c r="G156" s="132">
        <f t="shared" si="34"/>
        <v>0</v>
      </c>
      <c r="H156" s="59">
        <f t="shared" si="35"/>
        <v>0</v>
      </c>
    </row>
    <row r="157" spans="1:8" s="32" customFormat="1" ht="18" x14ac:dyDescent="0.25">
      <c r="A157" s="54" t="s">
        <v>197</v>
      </c>
      <c r="B157" s="5" t="s">
        <v>198</v>
      </c>
      <c r="C157" s="3" t="s">
        <v>0</v>
      </c>
      <c r="D157" s="67">
        <f t="shared" si="36"/>
        <v>1287.0967741935483</v>
      </c>
      <c r="E157" s="68">
        <v>950</v>
      </c>
      <c r="F157" s="136"/>
      <c r="G157" s="132">
        <f t="shared" si="34"/>
        <v>0</v>
      </c>
      <c r="H157" s="59">
        <f t="shared" si="35"/>
        <v>0</v>
      </c>
    </row>
    <row r="158" spans="1:8" s="32" customFormat="1" ht="18" x14ac:dyDescent="0.25">
      <c r="A158" s="54" t="s">
        <v>199</v>
      </c>
      <c r="B158" s="5" t="s">
        <v>200</v>
      </c>
      <c r="C158" s="3" t="s">
        <v>0</v>
      </c>
      <c r="D158" s="67">
        <f t="shared" si="36"/>
        <v>7858.0645161290322</v>
      </c>
      <c r="E158" s="68">
        <v>5800</v>
      </c>
      <c r="F158" s="136"/>
      <c r="G158" s="132">
        <f t="shared" si="34"/>
        <v>0</v>
      </c>
      <c r="H158" s="59">
        <f t="shared" si="35"/>
        <v>0</v>
      </c>
    </row>
    <row r="159" spans="1:8" s="32" customFormat="1" ht="18.75" thickBot="1" x14ac:dyDescent="0.3">
      <c r="A159" s="95" t="s">
        <v>201</v>
      </c>
      <c r="B159" s="71" t="s">
        <v>847</v>
      </c>
      <c r="C159" s="86" t="s">
        <v>0</v>
      </c>
      <c r="D159" s="67">
        <f t="shared" si="36"/>
        <v>1490.3225806451612</v>
      </c>
      <c r="E159" s="68">
        <v>1100</v>
      </c>
      <c r="F159" s="137"/>
      <c r="G159" s="133">
        <f t="shared" si="34"/>
        <v>0</v>
      </c>
      <c r="H159" s="74">
        <f t="shared" si="35"/>
        <v>0</v>
      </c>
    </row>
    <row r="160" spans="1:8" s="32" customFormat="1" ht="19.5" thickTop="1" thickBot="1" x14ac:dyDescent="0.3">
      <c r="A160" s="358" t="s">
        <v>202</v>
      </c>
      <c r="B160" s="359"/>
      <c r="C160" s="359"/>
      <c r="D160" s="359"/>
      <c r="E160" s="359"/>
      <c r="F160" s="359"/>
      <c r="G160" s="359"/>
      <c r="H160" s="360"/>
    </row>
    <row r="161" spans="1:8" s="32" customFormat="1" ht="18.75" thickTop="1" x14ac:dyDescent="0.25">
      <c r="A161" s="75" t="s">
        <v>203</v>
      </c>
      <c r="B161" s="66" t="s">
        <v>204</v>
      </c>
      <c r="C161" s="77" t="s">
        <v>0</v>
      </c>
      <c r="D161" s="67">
        <f>E161*1.26/0.93</f>
        <v>7587.0967741935483</v>
      </c>
      <c r="E161" s="68">
        <v>5600</v>
      </c>
      <c r="F161" s="135"/>
      <c r="G161" s="138">
        <f t="shared" ref="G161:G195" si="37">F161*D161</f>
        <v>0</v>
      </c>
      <c r="H161" s="69">
        <f t="shared" ref="H161:H195" si="38">F161*E161</f>
        <v>0</v>
      </c>
    </row>
    <row r="162" spans="1:8" s="32" customFormat="1" ht="18" x14ac:dyDescent="0.25">
      <c r="A162" s="54" t="s">
        <v>205</v>
      </c>
      <c r="B162" s="5" t="s">
        <v>206</v>
      </c>
      <c r="C162" s="3" t="s">
        <v>0</v>
      </c>
      <c r="D162" s="67">
        <f t="shared" ref="D162:D195" si="39">E162*1.26/0.93</f>
        <v>6232.2580645161288</v>
      </c>
      <c r="E162" s="68">
        <v>4600</v>
      </c>
      <c r="F162" s="136"/>
      <c r="G162" s="132">
        <f t="shared" si="37"/>
        <v>0</v>
      </c>
      <c r="H162" s="59">
        <f t="shared" si="38"/>
        <v>0</v>
      </c>
    </row>
    <row r="163" spans="1:8" s="32" customFormat="1" ht="18" x14ac:dyDescent="0.25">
      <c r="A163" s="54" t="s">
        <v>207</v>
      </c>
      <c r="B163" s="5" t="s">
        <v>208</v>
      </c>
      <c r="C163" s="15" t="s">
        <v>0</v>
      </c>
      <c r="D163" s="67">
        <f t="shared" si="39"/>
        <v>3793.5483870967741</v>
      </c>
      <c r="E163" s="68">
        <v>2800</v>
      </c>
      <c r="F163" s="136"/>
      <c r="G163" s="132">
        <f t="shared" si="37"/>
        <v>0</v>
      </c>
      <c r="H163" s="59">
        <f t="shared" si="38"/>
        <v>0</v>
      </c>
    </row>
    <row r="164" spans="1:8" s="32" customFormat="1" ht="18" x14ac:dyDescent="0.25">
      <c r="A164" s="54"/>
      <c r="B164" s="252" t="s">
        <v>999</v>
      </c>
      <c r="C164" s="15"/>
      <c r="D164" s="67">
        <f t="shared" si="39"/>
        <v>108360</v>
      </c>
      <c r="E164" s="68">
        <v>79980</v>
      </c>
      <c r="F164" s="136"/>
      <c r="G164" s="132">
        <f t="shared" si="37"/>
        <v>0</v>
      </c>
      <c r="H164" s="59">
        <f t="shared" si="38"/>
        <v>0</v>
      </c>
    </row>
    <row r="165" spans="1:8" s="32" customFormat="1" ht="18" x14ac:dyDescent="0.25">
      <c r="A165" s="57" t="s">
        <v>209</v>
      </c>
      <c r="B165" s="252" t="s">
        <v>930</v>
      </c>
      <c r="C165" s="177" t="s">
        <v>0</v>
      </c>
      <c r="D165" s="67">
        <f t="shared" si="39"/>
        <v>24876.193548387095</v>
      </c>
      <c r="E165" s="68">
        <v>18361</v>
      </c>
      <c r="F165" s="136"/>
      <c r="G165" s="132">
        <f t="shared" si="37"/>
        <v>0</v>
      </c>
      <c r="H165" s="59">
        <f t="shared" si="38"/>
        <v>0</v>
      </c>
    </row>
    <row r="166" spans="1:8" s="32" customFormat="1" ht="18" x14ac:dyDescent="0.25">
      <c r="A166" s="57"/>
      <c r="B166" s="252" t="s">
        <v>929</v>
      </c>
      <c r="C166" s="177"/>
      <c r="D166" s="67">
        <f t="shared" si="39"/>
        <v>14537.419354838708</v>
      </c>
      <c r="E166" s="68">
        <v>10730</v>
      </c>
      <c r="F166" s="136"/>
      <c r="G166" s="132">
        <f t="shared" si="37"/>
        <v>0</v>
      </c>
      <c r="H166" s="59">
        <f t="shared" si="38"/>
        <v>0</v>
      </c>
    </row>
    <row r="167" spans="1:8" s="32" customFormat="1" ht="18" x14ac:dyDescent="0.25">
      <c r="A167" s="57" t="s">
        <v>210</v>
      </c>
      <c r="B167" s="252" t="s">
        <v>211</v>
      </c>
      <c r="C167" s="177" t="s">
        <v>0</v>
      </c>
      <c r="D167" s="67">
        <f t="shared" si="39"/>
        <v>16863.677419354837</v>
      </c>
      <c r="E167" s="68">
        <v>12447</v>
      </c>
      <c r="F167" s="136"/>
      <c r="G167" s="132">
        <f t="shared" si="37"/>
        <v>0</v>
      </c>
      <c r="H167" s="59">
        <f t="shared" si="38"/>
        <v>0</v>
      </c>
    </row>
    <row r="168" spans="1:8" s="32" customFormat="1" ht="18" x14ac:dyDescent="0.25">
      <c r="A168" s="57" t="s">
        <v>212</v>
      </c>
      <c r="B168" s="252" t="s">
        <v>927</v>
      </c>
      <c r="C168" s="177" t="s">
        <v>0</v>
      </c>
      <c r="D168" s="67">
        <f t="shared" si="39"/>
        <v>22033.741935483871</v>
      </c>
      <c r="E168" s="68">
        <v>16263</v>
      </c>
      <c r="F168" s="136"/>
      <c r="G168" s="132">
        <f t="shared" si="37"/>
        <v>0</v>
      </c>
      <c r="H168" s="59">
        <f t="shared" si="38"/>
        <v>0</v>
      </c>
    </row>
    <row r="169" spans="1:8" s="32" customFormat="1" ht="18" x14ac:dyDescent="0.25">
      <c r="A169" s="57"/>
      <c r="B169" s="252" t="s">
        <v>928</v>
      </c>
      <c r="C169" s="177"/>
      <c r="D169" s="67">
        <f t="shared" si="39"/>
        <v>11700.387096774193</v>
      </c>
      <c r="E169" s="68">
        <v>8636</v>
      </c>
      <c r="F169" s="136"/>
      <c r="G169" s="132">
        <f t="shared" si="37"/>
        <v>0</v>
      </c>
      <c r="H169" s="59">
        <f t="shared" si="38"/>
        <v>0</v>
      </c>
    </row>
    <row r="170" spans="1:8" s="32" customFormat="1" ht="18" x14ac:dyDescent="0.25">
      <c r="A170" s="57"/>
      <c r="B170" s="252" t="s">
        <v>972</v>
      </c>
      <c r="C170" s="177"/>
      <c r="D170" s="67">
        <f t="shared" si="39"/>
        <v>8038.2580645161288</v>
      </c>
      <c r="E170" s="68">
        <v>5933</v>
      </c>
      <c r="F170" s="136"/>
      <c r="G170" s="132">
        <f t="shared" si="37"/>
        <v>0</v>
      </c>
      <c r="H170" s="59">
        <f t="shared" si="38"/>
        <v>0</v>
      </c>
    </row>
    <row r="171" spans="1:8" s="32" customFormat="1" ht="18" x14ac:dyDescent="0.25">
      <c r="A171" s="57"/>
      <c r="B171" s="252" t="s">
        <v>981</v>
      </c>
      <c r="C171" s="177"/>
      <c r="D171" s="67">
        <f t="shared" si="39"/>
        <v>10296.774193548386</v>
      </c>
      <c r="E171" s="68">
        <v>7600</v>
      </c>
      <c r="F171" s="136"/>
      <c r="G171" s="132">
        <f t="shared" si="37"/>
        <v>0</v>
      </c>
      <c r="H171" s="59">
        <f t="shared" si="38"/>
        <v>0</v>
      </c>
    </row>
    <row r="172" spans="1:8" s="32" customFormat="1" ht="18" x14ac:dyDescent="0.25">
      <c r="A172" s="57"/>
      <c r="B172" s="252" t="s">
        <v>982</v>
      </c>
      <c r="C172" s="177"/>
      <c r="D172" s="67">
        <f t="shared" si="39"/>
        <v>9483.8709677419356</v>
      </c>
      <c r="E172" s="68">
        <v>7000</v>
      </c>
      <c r="F172" s="136"/>
      <c r="G172" s="132">
        <f t="shared" si="37"/>
        <v>0</v>
      </c>
      <c r="H172" s="59">
        <f t="shared" si="38"/>
        <v>0</v>
      </c>
    </row>
    <row r="173" spans="1:8" s="32" customFormat="1" ht="18" x14ac:dyDescent="0.25">
      <c r="A173" s="57"/>
      <c r="B173" s="252" t="s">
        <v>997</v>
      </c>
      <c r="C173" s="177"/>
      <c r="D173" s="67">
        <f t="shared" si="39"/>
        <v>8806.4516129032254</v>
      </c>
      <c r="E173" s="68">
        <v>6500</v>
      </c>
      <c r="F173" s="136"/>
      <c r="G173" s="132">
        <f t="shared" si="37"/>
        <v>0</v>
      </c>
      <c r="H173" s="59">
        <f t="shared" si="38"/>
        <v>0</v>
      </c>
    </row>
    <row r="174" spans="1:8" s="32" customFormat="1" ht="18" x14ac:dyDescent="0.25">
      <c r="A174" s="57"/>
      <c r="B174" s="252" t="s">
        <v>998</v>
      </c>
      <c r="C174" s="177"/>
      <c r="D174" s="67">
        <f t="shared" si="39"/>
        <v>11380.645161290322</v>
      </c>
      <c r="E174" s="68">
        <v>8400</v>
      </c>
      <c r="F174" s="136"/>
      <c r="G174" s="132">
        <f t="shared" si="37"/>
        <v>0</v>
      </c>
      <c r="H174" s="59">
        <f t="shared" si="38"/>
        <v>0</v>
      </c>
    </row>
    <row r="175" spans="1:8" s="32" customFormat="1" ht="18" x14ac:dyDescent="0.25">
      <c r="A175" s="57"/>
      <c r="B175" s="252" t="s">
        <v>973</v>
      </c>
      <c r="C175" s="177"/>
      <c r="D175" s="67">
        <f t="shared" si="39"/>
        <v>15820.451612903225</v>
      </c>
      <c r="E175" s="68">
        <v>11677</v>
      </c>
      <c r="F175" s="136"/>
      <c r="G175" s="132">
        <f t="shared" si="37"/>
        <v>0</v>
      </c>
      <c r="H175" s="59">
        <f t="shared" si="38"/>
        <v>0</v>
      </c>
    </row>
    <row r="176" spans="1:8" s="32" customFormat="1" ht="18" x14ac:dyDescent="0.25">
      <c r="A176" s="57"/>
      <c r="B176" s="252" t="s">
        <v>974</v>
      </c>
      <c r="C176" s="177"/>
      <c r="D176" s="67">
        <f t="shared" si="39"/>
        <v>26338.064516129034</v>
      </c>
      <c r="E176" s="68">
        <v>19440</v>
      </c>
      <c r="F176" s="136"/>
      <c r="G176" s="132">
        <f t="shared" si="37"/>
        <v>0</v>
      </c>
      <c r="H176" s="59">
        <f t="shared" si="38"/>
        <v>0</v>
      </c>
    </row>
    <row r="177" spans="1:12" s="32" customFormat="1" ht="18" x14ac:dyDescent="0.25">
      <c r="A177" s="54" t="s">
        <v>213</v>
      </c>
      <c r="B177" s="5" t="s">
        <v>902</v>
      </c>
      <c r="C177" s="3" t="s">
        <v>0</v>
      </c>
      <c r="D177" s="67">
        <f t="shared" si="39"/>
        <v>1083.8709677419354</v>
      </c>
      <c r="E177" s="68">
        <v>800</v>
      </c>
      <c r="F177" s="136"/>
      <c r="G177" s="132">
        <f t="shared" si="37"/>
        <v>0</v>
      </c>
      <c r="H177" s="59">
        <f t="shared" si="38"/>
        <v>0</v>
      </c>
    </row>
    <row r="178" spans="1:12" s="32" customFormat="1" ht="18" x14ac:dyDescent="0.25">
      <c r="A178" s="56" t="s">
        <v>214</v>
      </c>
      <c r="B178" s="5" t="s">
        <v>215</v>
      </c>
      <c r="C178" s="177" t="s">
        <v>0</v>
      </c>
      <c r="D178" s="67">
        <f t="shared" si="39"/>
        <v>10756.06451612903</v>
      </c>
      <c r="E178" s="68">
        <v>7939</v>
      </c>
      <c r="F178" s="136"/>
      <c r="G178" s="132">
        <f t="shared" si="37"/>
        <v>0</v>
      </c>
      <c r="H178" s="59">
        <f t="shared" si="38"/>
        <v>0</v>
      </c>
    </row>
    <row r="179" spans="1:12" s="32" customFormat="1" ht="18" x14ac:dyDescent="0.25">
      <c r="A179" s="54" t="s">
        <v>216</v>
      </c>
      <c r="B179" s="5" t="s">
        <v>846</v>
      </c>
      <c r="C179" s="243" t="s">
        <v>0</v>
      </c>
      <c r="D179" s="67">
        <f t="shared" si="39"/>
        <v>10756.06451612903</v>
      </c>
      <c r="E179" s="68">
        <v>7939</v>
      </c>
      <c r="F179" s="136"/>
      <c r="G179" s="132">
        <f t="shared" si="37"/>
        <v>0</v>
      </c>
      <c r="H179" s="59">
        <f t="shared" si="38"/>
        <v>0</v>
      </c>
    </row>
    <row r="180" spans="1:12" s="32" customFormat="1" ht="16.5" customHeight="1" x14ac:dyDescent="0.25">
      <c r="A180" s="54" t="s">
        <v>217</v>
      </c>
      <c r="B180" s="5" t="s">
        <v>218</v>
      </c>
      <c r="C180" s="243" t="s">
        <v>0</v>
      </c>
      <c r="D180" s="67">
        <f t="shared" si="39"/>
        <v>10756.06451612903</v>
      </c>
      <c r="E180" s="68">
        <v>7939</v>
      </c>
      <c r="F180" s="136"/>
      <c r="G180" s="132">
        <f t="shared" si="37"/>
        <v>0</v>
      </c>
      <c r="H180" s="59">
        <f t="shared" si="38"/>
        <v>0</v>
      </c>
    </row>
    <row r="181" spans="1:12" s="32" customFormat="1" ht="16.5" customHeight="1" x14ac:dyDescent="0.25">
      <c r="A181" s="54"/>
      <c r="B181" s="5" t="s">
        <v>931</v>
      </c>
      <c r="C181" s="243"/>
      <c r="D181" s="67">
        <f t="shared" si="39"/>
        <v>10756.06451612903</v>
      </c>
      <c r="E181" s="68">
        <v>7939</v>
      </c>
      <c r="F181" s="136"/>
      <c r="G181" s="132">
        <f t="shared" si="37"/>
        <v>0</v>
      </c>
      <c r="H181" s="59">
        <f t="shared" si="38"/>
        <v>0</v>
      </c>
    </row>
    <row r="182" spans="1:12" s="32" customFormat="1" ht="16.5" customHeight="1" x14ac:dyDescent="0.25">
      <c r="A182" s="54"/>
      <c r="B182" s="5" t="s">
        <v>932</v>
      </c>
      <c r="C182" s="243"/>
      <c r="D182" s="67">
        <f t="shared" si="39"/>
        <v>10756.06451612903</v>
      </c>
      <c r="E182" s="68">
        <v>7939</v>
      </c>
      <c r="F182" s="136"/>
      <c r="G182" s="132">
        <f t="shared" si="37"/>
        <v>0</v>
      </c>
      <c r="H182" s="59">
        <f t="shared" si="38"/>
        <v>0</v>
      </c>
    </row>
    <row r="183" spans="1:12" s="32" customFormat="1" ht="16.5" customHeight="1" x14ac:dyDescent="0.25">
      <c r="A183" s="54"/>
      <c r="B183" s="5" t="s">
        <v>933</v>
      </c>
      <c r="C183" s="243"/>
      <c r="D183" s="67">
        <f t="shared" si="39"/>
        <v>10756.06451612903</v>
      </c>
      <c r="E183" s="68">
        <v>7939</v>
      </c>
      <c r="F183" s="136"/>
      <c r="G183" s="132">
        <f t="shared" si="37"/>
        <v>0</v>
      </c>
      <c r="H183" s="59">
        <f t="shared" si="38"/>
        <v>0</v>
      </c>
    </row>
    <row r="184" spans="1:12" s="32" customFormat="1" ht="18" x14ac:dyDescent="0.25">
      <c r="A184" s="54" t="s">
        <v>219</v>
      </c>
      <c r="B184" s="5" t="s">
        <v>220</v>
      </c>
      <c r="C184" s="243" t="s">
        <v>0</v>
      </c>
      <c r="D184" s="67">
        <f t="shared" si="39"/>
        <v>20187.096774193546</v>
      </c>
      <c r="E184" s="68">
        <v>14900</v>
      </c>
      <c r="F184" s="136"/>
      <c r="G184" s="132">
        <f t="shared" si="37"/>
        <v>0</v>
      </c>
      <c r="H184" s="59">
        <f t="shared" si="38"/>
        <v>0</v>
      </c>
    </row>
    <row r="185" spans="1:12" s="32" customFormat="1" ht="18" x14ac:dyDescent="0.25">
      <c r="A185" s="54" t="s">
        <v>221</v>
      </c>
      <c r="B185" s="5" t="s">
        <v>222</v>
      </c>
      <c r="C185" s="3"/>
      <c r="D185" s="67">
        <f t="shared" si="39"/>
        <v>20187.096774193546</v>
      </c>
      <c r="E185" s="68">
        <v>14900</v>
      </c>
      <c r="F185" s="136"/>
      <c r="G185" s="132">
        <f t="shared" si="37"/>
        <v>0</v>
      </c>
      <c r="H185" s="59">
        <f t="shared" si="38"/>
        <v>0</v>
      </c>
    </row>
    <row r="186" spans="1:12" s="32" customFormat="1" ht="18" x14ac:dyDescent="0.25">
      <c r="A186" s="57" t="s">
        <v>223</v>
      </c>
      <c r="B186" s="5" t="s">
        <v>224</v>
      </c>
      <c r="C186" s="15" t="s">
        <v>0</v>
      </c>
      <c r="D186" s="67">
        <f t="shared" si="39"/>
        <v>4064.516129032258</v>
      </c>
      <c r="E186" s="68">
        <v>3000</v>
      </c>
      <c r="F186" s="136"/>
      <c r="G186" s="132">
        <f t="shared" si="37"/>
        <v>0</v>
      </c>
      <c r="H186" s="59">
        <f t="shared" si="38"/>
        <v>0</v>
      </c>
    </row>
    <row r="187" spans="1:12" s="32" customFormat="1" ht="18" x14ac:dyDescent="0.25">
      <c r="A187" s="54" t="s">
        <v>225</v>
      </c>
      <c r="B187" s="5" t="s">
        <v>226</v>
      </c>
      <c r="C187" s="15" t="s">
        <v>0</v>
      </c>
      <c r="D187" s="67">
        <f t="shared" si="39"/>
        <v>6772.8387096774186</v>
      </c>
      <c r="E187" s="68">
        <v>4999</v>
      </c>
      <c r="F187" s="136"/>
      <c r="G187" s="132">
        <f t="shared" si="37"/>
        <v>0</v>
      </c>
      <c r="H187" s="59">
        <f t="shared" si="38"/>
        <v>0</v>
      </c>
    </row>
    <row r="188" spans="1:12" s="32" customFormat="1" ht="18" x14ac:dyDescent="0.25">
      <c r="A188" s="54" t="s">
        <v>227</v>
      </c>
      <c r="B188" s="252" t="s">
        <v>935</v>
      </c>
      <c r="C188" s="3" t="s">
        <v>0</v>
      </c>
      <c r="D188" s="67">
        <f t="shared" si="39"/>
        <v>9212.9032258064508</v>
      </c>
      <c r="E188" s="68">
        <v>6800</v>
      </c>
      <c r="F188" s="136"/>
      <c r="G188" s="132">
        <f t="shared" si="37"/>
        <v>0</v>
      </c>
      <c r="H188" s="59">
        <f t="shared" si="38"/>
        <v>0</v>
      </c>
    </row>
    <row r="189" spans="1:12" s="32" customFormat="1" ht="18" x14ac:dyDescent="0.25">
      <c r="A189" s="54"/>
      <c r="B189" s="252" t="s">
        <v>934</v>
      </c>
      <c r="C189" s="243"/>
      <c r="D189" s="67">
        <f t="shared" si="39"/>
        <v>7780.8387096774195</v>
      </c>
      <c r="E189" s="68">
        <v>5743</v>
      </c>
      <c r="F189" s="136"/>
      <c r="G189" s="132">
        <f t="shared" si="37"/>
        <v>0</v>
      </c>
      <c r="H189" s="59">
        <f t="shared" si="38"/>
        <v>0</v>
      </c>
    </row>
    <row r="190" spans="1:12" s="32" customFormat="1" ht="18" x14ac:dyDescent="0.25">
      <c r="A190" s="54" t="s">
        <v>228</v>
      </c>
      <c r="B190" s="5" t="s">
        <v>229</v>
      </c>
      <c r="C190" s="3" t="s">
        <v>0</v>
      </c>
      <c r="D190" s="67">
        <f t="shared" si="39"/>
        <v>6638.7096774193542</v>
      </c>
      <c r="E190" s="68">
        <v>4900</v>
      </c>
      <c r="F190" s="136"/>
      <c r="G190" s="132">
        <f t="shared" si="37"/>
        <v>0</v>
      </c>
      <c r="H190" s="59">
        <f t="shared" si="38"/>
        <v>0</v>
      </c>
    </row>
    <row r="191" spans="1:12" s="32" customFormat="1" ht="18" x14ac:dyDescent="0.25">
      <c r="A191" s="54" t="s">
        <v>230</v>
      </c>
      <c r="B191" s="5" t="s">
        <v>231</v>
      </c>
      <c r="C191" s="3" t="s">
        <v>0</v>
      </c>
      <c r="D191" s="67">
        <f t="shared" si="39"/>
        <v>7316.1290322580644</v>
      </c>
      <c r="E191" s="68">
        <v>5400</v>
      </c>
      <c r="F191" s="136"/>
      <c r="G191" s="132">
        <f t="shared" si="37"/>
        <v>0</v>
      </c>
      <c r="H191" s="59">
        <f t="shared" si="38"/>
        <v>0</v>
      </c>
      <c r="L191" s="201"/>
    </row>
    <row r="192" spans="1:12" s="32" customFormat="1" ht="18" x14ac:dyDescent="0.25">
      <c r="A192" s="54" t="s">
        <v>232</v>
      </c>
      <c r="B192" s="5" t="s">
        <v>233</v>
      </c>
      <c r="C192" s="3" t="s">
        <v>0</v>
      </c>
      <c r="D192" s="67">
        <f t="shared" si="39"/>
        <v>7722.5806451612898</v>
      </c>
      <c r="E192" s="68">
        <v>5700</v>
      </c>
      <c r="F192" s="136"/>
      <c r="G192" s="132">
        <f t="shared" si="37"/>
        <v>0</v>
      </c>
      <c r="H192" s="59">
        <f t="shared" si="38"/>
        <v>0</v>
      </c>
      <c r="L192" s="201"/>
    </row>
    <row r="193" spans="1:12" s="32" customFormat="1" ht="18" x14ac:dyDescent="0.25">
      <c r="A193" s="54" t="s">
        <v>234</v>
      </c>
      <c r="B193" s="5" t="s">
        <v>235</v>
      </c>
      <c r="C193" s="3" t="s">
        <v>0</v>
      </c>
      <c r="D193" s="67">
        <f t="shared" si="39"/>
        <v>8400</v>
      </c>
      <c r="E193" s="68">
        <v>6200</v>
      </c>
      <c r="F193" s="136"/>
      <c r="G193" s="132">
        <f t="shared" si="37"/>
        <v>0</v>
      </c>
      <c r="H193" s="59">
        <f t="shared" si="38"/>
        <v>0</v>
      </c>
      <c r="L193" s="201"/>
    </row>
    <row r="194" spans="1:12" s="32" customFormat="1" ht="18" x14ac:dyDescent="0.25">
      <c r="A194" s="54" t="s">
        <v>236</v>
      </c>
      <c r="B194" s="5" t="s">
        <v>237</v>
      </c>
      <c r="C194" s="3" t="s">
        <v>0</v>
      </c>
      <c r="D194" s="67">
        <f t="shared" si="39"/>
        <v>9348.3870967741932</v>
      </c>
      <c r="E194" s="68">
        <v>6900</v>
      </c>
      <c r="F194" s="136"/>
      <c r="G194" s="132">
        <f t="shared" si="37"/>
        <v>0</v>
      </c>
      <c r="H194" s="59">
        <f t="shared" si="38"/>
        <v>0</v>
      </c>
      <c r="L194" s="201"/>
    </row>
    <row r="195" spans="1:12" s="32" customFormat="1" ht="18.75" thickBot="1" x14ac:dyDescent="0.3">
      <c r="A195" s="70" t="s">
        <v>238</v>
      </c>
      <c r="B195" s="71" t="s">
        <v>239</v>
      </c>
      <c r="C195" s="72" t="s">
        <v>0</v>
      </c>
      <c r="D195" s="67">
        <f t="shared" si="39"/>
        <v>10161.290322580644</v>
      </c>
      <c r="E195" s="68">
        <v>7500</v>
      </c>
      <c r="F195" s="137"/>
      <c r="G195" s="133">
        <f t="shared" si="37"/>
        <v>0</v>
      </c>
      <c r="H195" s="74">
        <f t="shared" si="38"/>
        <v>0</v>
      </c>
      <c r="L195" s="201"/>
    </row>
    <row r="196" spans="1:12" s="32" customFormat="1" ht="21.75" thickTop="1" thickBot="1" x14ac:dyDescent="0.3">
      <c r="A196" s="276" t="s">
        <v>240</v>
      </c>
      <c r="B196" s="277"/>
      <c r="C196" s="277"/>
      <c r="D196" s="277"/>
      <c r="E196" s="277"/>
      <c r="F196" s="361"/>
      <c r="G196" s="277"/>
      <c r="H196" s="278"/>
    </row>
    <row r="197" spans="1:12" s="32" customFormat="1" ht="18.75" thickTop="1" x14ac:dyDescent="0.25">
      <c r="A197" s="75" t="s">
        <v>241</v>
      </c>
      <c r="B197" s="66" t="s">
        <v>242</v>
      </c>
      <c r="C197" s="77" t="s">
        <v>0</v>
      </c>
      <c r="D197" s="67">
        <f>E197*1.26/0.93</f>
        <v>32516.129032258064</v>
      </c>
      <c r="E197" s="68">
        <v>24000</v>
      </c>
      <c r="F197" s="135"/>
      <c r="G197" s="138">
        <f t="shared" ref="G197:G203" si="40">F197*D197</f>
        <v>0</v>
      </c>
      <c r="H197" s="69">
        <f t="shared" ref="H197:H203" si="41">F197*E197</f>
        <v>0</v>
      </c>
    </row>
    <row r="198" spans="1:12" s="32" customFormat="1" ht="18" x14ac:dyDescent="0.25">
      <c r="A198" s="54" t="s">
        <v>243</v>
      </c>
      <c r="B198" s="5" t="s">
        <v>244</v>
      </c>
      <c r="C198" s="3" t="s">
        <v>0</v>
      </c>
      <c r="D198" s="67">
        <f t="shared" ref="D198:D203" si="42">E198*1.26/0.93</f>
        <v>37935.483870967742</v>
      </c>
      <c r="E198" s="68">
        <v>28000</v>
      </c>
      <c r="F198" s="136"/>
      <c r="G198" s="132">
        <f t="shared" si="40"/>
        <v>0</v>
      </c>
      <c r="H198" s="59">
        <f t="shared" si="41"/>
        <v>0</v>
      </c>
    </row>
    <row r="199" spans="1:12" s="32" customFormat="1" ht="18" x14ac:dyDescent="0.25">
      <c r="A199" s="54" t="s">
        <v>245</v>
      </c>
      <c r="B199" s="5" t="s">
        <v>246</v>
      </c>
      <c r="C199" s="3" t="s">
        <v>0</v>
      </c>
      <c r="D199" s="67">
        <f t="shared" si="42"/>
        <v>42000</v>
      </c>
      <c r="E199" s="68">
        <v>31000</v>
      </c>
      <c r="F199" s="136"/>
      <c r="G199" s="132">
        <f t="shared" si="40"/>
        <v>0</v>
      </c>
      <c r="H199" s="59">
        <f t="shared" si="41"/>
        <v>0</v>
      </c>
    </row>
    <row r="200" spans="1:12" s="32" customFormat="1" ht="18" x14ac:dyDescent="0.25">
      <c r="A200" s="54" t="s">
        <v>247</v>
      </c>
      <c r="B200" s="5" t="s">
        <v>248</v>
      </c>
      <c r="C200" s="3" t="s">
        <v>0</v>
      </c>
      <c r="D200" s="67">
        <f t="shared" si="42"/>
        <v>46064.516129032258</v>
      </c>
      <c r="E200" s="68">
        <v>34000</v>
      </c>
      <c r="F200" s="136"/>
      <c r="G200" s="132">
        <f t="shared" si="40"/>
        <v>0</v>
      </c>
      <c r="H200" s="59">
        <f t="shared" si="41"/>
        <v>0</v>
      </c>
    </row>
    <row r="201" spans="1:12" s="32" customFormat="1" ht="18" x14ac:dyDescent="0.25">
      <c r="A201" s="54" t="s">
        <v>249</v>
      </c>
      <c r="B201" s="5" t="s">
        <v>250</v>
      </c>
      <c r="C201" s="3" t="s">
        <v>0</v>
      </c>
      <c r="D201" s="67">
        <f t="shared" si="42"/>
        <v>51483.870967741932</v>
      </c>
      <c r="E201" s="68">
        <v>38000</v>
      </c>
      <c r="F201" s="136"/>
      <c r="G201" s="132">
        <f t="shared" si="40"/>
        <v>0</v>
      </c>
      <c r="H201" s="59">
        <f t="shared" si="41"/>
        <v>0</v>
      </c>
    </row>
    <row r="202" spans="1:12" s="32" customFormat="1" ht="18" x14ac:dyDescent="0.25">
      <c r="A202" s="54" t="s">
        <v>251</v>
      </c>
      <c r="B202" s="5" t="s">
        <v>983</v>
      </c>
      <c r="C202" s="13"/>
      <c r="D202" s="67">
        <f t="shared" si="42"/>
        <v>119903.22580645161</v>
      </c>
      <c r="E202" s="68">
        <v>88500</v>
      </c>
      <c r="F202" s="136"/>
      <c r="G202" s="132">
        <f t="shared" si="40"/>
        <v>0</v>
      </c>
      <c r="H202" s="59">
        <f t="shared" si="41"/>
        <v>0</v>
      </c>
    </row>
    <row r="203" spans="1:12" s="32" customFormat="1" ht="18.75" thickBot="1" x14ac:dyDescent="0.3">
      <c r="A203" s="70" t="s">
        <v>252</v>
      </c>
      <c r="B203" s="71" t="s">
        <v>253</v>
      </c>
      <c r="C203" s="72" t="s">
        <v>0</v>
      </c>
      <c r="D203" s="67">
        <f t="shared" si="42"/>
        <v>140632.25806451612</v>
      </c>
      <c r="E203" s="68">
        <v>103800</v>
      </c>
      <c r="F203" s="175"/>
      <c r="G203" s="133">
        <f t="shared" si="40"/>
        <v>0</v>
      </c>
      <c r="H203" s="74">
        <f t="shared" si="41"/>
        <v>0</v>
      </c>
    </row>
    <row r="204" spans="1:12" s="32" customFormat="1" ht="21.75" thickTop="1" thickBot="1" x14ac:dyDescent="0.3">
      <c r="A204" s="276" t="s">
        <v>363</v>
      </c>
      <c r="B204" s="277"/>
      <c r="C204" s="277"/>
      <c r="D204" s="277"/>
      <c r="E204" s="277"/>
      <c r="F204" s="296"/>
      <c r="G204" s="277"/>
      <c r="H204" s="278"/>
    </row>
    <row r="205" spans="1:12" s="32" customFormat="1" ht="19.5" thickTop="1" thickBot="1" x14ac:dyDescent="0.3">
      <c r="A205" s="297" t="s">
        <v>362</v>
      </c>
      <c r="B205" s="298"/>
      <c r="C205" s="298"/>
      <c r="D205" s="298"/>
      <c r="E205" s="298"/>
      <c r="F205" s="298"/>
      <c r="G205" s="298"/>
      <c r="H205" s="300"/>
    </row>
    <row r="206" spans="1:12" s="32" customFormat="1" ht="18.75" thickTop="1" x14ac:dyDescent="0.25">
      <c r="A206" s="75" t="s">
        <v>361</v>
      </c>
      <c r="B206" s="76" t="s">
        <v>360</v>
      </c>
      <c r="C206" s="77" t="s">
        <v>0</v>
      </c>
      <c r="D206" s="67">
        <f>E206*1.26/0.93</f>
        <v>4572.5806451612898</v>
      </c>
      <c r="E206" s="68">
        <v>3375</v>
      </c>
      <c r="F206" s="140"/>
      <c r="G206" s="138">
        <f t="shared" ref="G206:G211" si="43">D206*F206</f>
        <v>0</v>
      </c>
      <c r="H206" s="69">
        <f t="shared" ref="H206:H211" si="44">F206*E206</f>
        <v>0</v>
      </c>
    </row>
    <row r="207" spans="1:12" s="32" customFormat="1" ht="18" x14ac:dyDescent="0.25">
      <c r="A207" s="54" t="s">
        <v>359</v>
      </c>
      <c r="B207" s="7" t="s">
        <v>358</v>
      </c>
      <c r="C207" s="3" t="s">
        <v>0</v>
      </c>
      <c r="D207" s="67">
        <f t="shared" ref="D207:D211" si="45">E207*1.26/0.93</f>
        <v>9145.1612903225796</v>
      </c>
      <c r="E207" s="68">
        <f>+E206*2</f>
        <v>6750</v>
      </c>
      <c r="F207" s="136"/>
      <c r="G207" s="132">
        <f t="shared" si="43"/>
        <v>0</v>
      </c>
      <c r="H207" s="59">
        <f t="shared" si="44"/>
        <v>0</v>
      </c>
    </row>
    <row r="208" spans="1:12" s="32" customFormat="1" ht="18" x14ac:dyDescent="0.25">
      <c r="A208" s="54" t="s">
        <v>357</v>
      </c>
      <c r="B208" s="7" t="s">
        <v>356</v>
      </c>
      <c r="C208" s="3" t="s">
        <v>0</v>
      </c>
      <c r="D208" s="67">
        <f t="shared" si="45"/>
        <v>18290.322580645159</v>
      </c>
      <c r="E208" s="68">
        <f>+E207*2</f>
        <v>13500</v>
      </c>
      <c r="F208" s="136"/>
      <c r="G208" s="132">
        <f t="shared" si="43"/>
        <v>0</v>
      </c>
      <c r="H208" s="59">
        <f t="shared" si="44"/>
        <v>0</v>
      </c>
    </row>
    <row r="209" spans="1:8" s="32" customFormat="1" ht="18" x14ac:dyDescent="0.25">
      <c r="A209" s="54" t="s">
        <v>355</v>
      </c>
      <c r="B209" s="7" t="s">
        <v>354</v>
      </c>
      <c r="C209" s="3" t="s">
        <v>0</v>
      </c>
      <c r="D209" s="67">
        <f t="shared" si="45"/>
        <v>36580.645161290318</v>
      </c>
      <c r="E209" s="68">
        <f>+E208*2</f>
        <v>27000</v>
      </c>
      <c r="F209" s="136"/>
      <c r="G209" s="132">
        <f t="shared" si="43"/>
        <v>0</v>
      </c>
      <c r="H209" s="59">
        <f t="shared" si="44"/>
        <v>0</v>
      </c>
    </row>
    <row r="210" spans="1:8" s="32" customFormat="1" ht="18" x14ac:dyDescent="0.25">
      <c r="A210" s="54" t="s">
        <v>353</v>
      </c>
      <c r="B210" s="7" t="s">
        <v>352</v>
      </c>
      <c r="C210" s="3" t="s">
        <v>0</v>
      </c>
      <c r="D210" s="67">
        <f t="shared" si="45"/>
        <v>54870.967741935478</v>
      </c>
      <c r="E210" s="68">
        <f>+E208*3</f>
        <v>40500</v>
      </c>
      <c r="F210" s="136"/>
      <c r="G210" s="132">
        <f t="shared" si="43"/>
        <v>0</v>
      </c>
      <c r="H210" s="59">
        <f t="shared" si="44"/>
        <v>0</v>
      </c>
    </row>
    <row r="211" spans="1:8" s="32" customFormat="1" ht="18.75" thickBot="1" x14ac:dyDescent="0.3">
      <c r="A211" s="70" t="s">
        <v>351</v>
      </c>
      <c r="B211" s="83" t="s">
        <v>350</v>
      </c>
      <c r="C211" s="72" t="s">
        <v>0</v>
      </c>
      <c r="D211" s="67">
        <f t="shared" si="45"/>
        <v>73161.290322580637</v>
      </c>
      <c r="E211" s="68">
        <f>+E209*2</f>
        <v>54000</v>
      </c>
      <c r="F211" s="141"/>
      <c r="G211" s="133">
        <f t="shared" si="43"/>
        <v>0</v>
      </c>
      <c r="H211" s="74">
        <f t="shared" si="44"/>
        <v>0</v>
      </c>
    </row>
    <row r="212" spans="1:8" s="32" customFormat="1" ht="19.5" thickTop="1" thickBot="1" x14ac:dyDescent="0.3">
      <c r="A212" s="297" t="s">
        <v>349</v>
      </c>
      <c r="B212" s="298"/>
      <c r="C212" s="298"/>
      <c r="D212" s="298"/>
      <c r="E212" s="298"/>
      <c r="F212" s="298"/>
      <c r="G212" s="298"/>
      <c r="H212" s="300"/>
    </row>
    <row r="213" spans="1:8" s="32" customFormat="1" ht="18.75" thickTop="1" x14ac:dyDescent="0.25">
      <c r="A213" s="75" t="s">
        <v>348</v>
      </c>
      <c r="B213" s="76" t="s">
        <v>801</v>
      </c>
      <c r="C213" s="77" t="s">
        <v>0</v>
      </c>
      <c r="D213" s="67">
        <f>E213*1.26/0.93</f>
        <v>6689.5161290322576</v>
      </c>
      <c r="E213" s="68">
        <f>3950*1.25</f>
        <v>4937.5</v>
      </c>
      <c r="F213" s="135"/>
      <c r="G213" s="138">
        <f t="shared" ref="G213:G219" si="46">F213*D213</f>
        <v>0</v>
      </c>
      <c r="H213" s="69">
        <f t="shared" ref="H213:H219" si="47">F213*E213</f>
        <v>0</v>
      </c>
    </row>
    <row r="214" spans="1:8" s="32" customFormat="1" ht="18" x14ac:dyDescent="0.25">
      <c r="A214" s="54" t="s">
        <v>347</v>
      </c>
      <c r="B214" s="7" t="s">
        <v>346</v>
      </c>
      <c r="C214" s="3" t="s">
        <v>0</v>
      </c>
      <c r="D214" s="67">
        <f t="shared" ref="D214:D219" si="48">E214*1.26/0.93</f>
        <v>13379.032258064515</v>
      </c>
      <c r="E214" s="68">
        <f>+E213*2</f>
        <v>9875</v>
      </c>
      <c r="F214" s="136"/>
      <c r="G214" s="132">
        <f t="shared" si="46"/>
        <v>0</v>
      </c>
      <c r="H214" s="59">
        <f t="shared" si="47"/>
        <v>0</v>
      </c>
    </row>
    <row r="215" spans="1:8" s="32" customFormat="1" ht="18" x14ac:dyDescent="0.25">
      <c r="A215" s="54" t="s">
        <v>345</v>
      </c>
      <c r="B215" s="7" t="s">
        <v>344</v>
      </c>
      <c r="C215" s="3" t="s">
        <v>0</v>
      </c>
      <c r="D215" s="67">
        <f t="shared" si="48"/>
        <v>26758.06451612903</v>
      </c>
      <c r="E215" s="68">
        <f>+E214*2</f>
        <v>19750</v>
      </c>
      <c r="F215" s="136"/>
      <c r="G215" s="132">
        <f t="shared" si="46"/>
        <v>0</v>
      </c>
      <c r="H215" s="59">
        <f t="shared" si="47"/>
        <v>0</v>
      </c>
    </row>
    <row r="216" spans="1:8" s="32" customFormat="1" ht="18" x14ac:dyDescent="0.25">
      <c r="A216" s="54" t="s">
        <v>343</v>
      </c>
      <c r="B216" s="7" t="s">
        <v>342</v>
      </c>
      <c r="C216" s="3" t="s">
        <v>0</v>
      </c>
      <c r="D216" s="67">
        <f t="shared" si="48"/>
        <v>53516.129032258061</v>
      </c>
      <c r="E216" s="68">
        <f>+E215*2</f>
        <v>39500</v>
      </c>
      <c r="F216" s="136"/>
      <c r="G216" s="132">
        <f t="shared" si="46"/>
        <v>0</v>
      </c>
      <c r="H216" s="59">
        <f t="shared" si="47"/>
        <v>0</v>
      </c>
    </row>
    <row r="217" spans="1:8" s="32" customFormat="1" ht="18" x14ac:dyDescent="0.25">
      <c r="A217" s="54" t="s">
        <v>341</v>
      </c>
      <c r="B217" s="7" t="s">
        <v>340</v>
      </c>
      <c r="C217" s="3" t="s">
        <v>0</v>
      </c>
      <c r="D217" s="67">
        <f t="shared" si="48"/>
        <v>80274.193548387091</v>
      </c>
      <c r="E217" s="68">
        <f>+E215*3</f>
        <v>59250</v>
      </c>
      <c r="F217" s="136"/>
      <c r="G217" s="132">
        <f t="shared" si="46"/>
        <v>0</v>
      </c>
      <c r="H217" s="59">
        <f t="shared" si="47"/>
        <v>0</v>
      </c>
    </row>
    <row r="218" spans="1:8" s="32" customFormat="1" ht="18" x14ac:dyDescent="0.25">
      <c r="A218" s="54" t="s">
        <v>339</v>
      </c>
      <c r="B218" s="7" t="s">
        <v>338</v>
      </c>
      <c r="C218" s="3" t="s">
        <v>0</v>
      </c>
      <c r="D218" s="67">
        <f t="shared" si="48"/>
        <v>107032.25806451612</v>
      </c>
      <c r="E218" s="68">
        <f>+E216*2</f>
        <v>79000</v>
      </c>
      <c r="F218" s="136"/>
      <c r="G218" s="132">
        <f t="shared" si="46"/>
        <v>0</v>
      </c>
      <c r="H218" s="59">
        <f t="shared" si="47"/>
        <v>0</v>
      </c>
    </row>
    <row r="219" spans="1:8" s="32" customFormat="1" ht="18.75" thickBot="1" x14ac:dyDescent="0.3">
      <c r="A219" s="70" t="s">
        <v>337</v>
      </c>
      <c r="B219" s="71" t="s">
        <v>830</v>
      </c>
      <c r="C219" s="72" t="s">
        <v>0</v>
      </c>
      <c r="D219" s="67">
        <f t="shared" si="48"/>
        <v>99987.096774193546</v>
      </c>
      <c r="E219" s="68">
        <v>73800</v>
      </c>
      <c r="F219" s="141"/>
      <c r="G219" s="133">
        <f t="shared" si="46"/>
        <v>0</v>
      </c>
      <c r="H219" s="74">
        <f t="shared" si="47"/>
        <v>0</v>
      </c>
    </row>
    <row r="220" spans="1:8" s="32" customFormat="1" ht="19.5" thickTop="1" thickBot="1" x14ac:dyDescent="0.3">
      <c r="A220" s="297" t="s">
        <v>791</v>
      </c>
      <c r="B220" s="298"/>
      <c r="C220" s="298"/>
      <c r="D220" s="298"/>
      <c r="E220" s="298"/>
      <c r="F220" s="298"/>
      <c r="G220" s="298"/>
      <c r="H220" s="300"/>
    </row>
    <row r="221" spans="1:8" s="32" customFormat="1" ht="18.75" thickTop="1" x14ac:dyDescent="0.25">
      <c r="A221" s="75" t="s">
        <v>336</v>
      </c>
      <c r="B221" s="76" t="s">
        <v>873</v>
      </c>
      <c r="C221" s="77" t="s">
        <v>0</v>
      </c>
      <c r="D221" s="67">
        <f>E221*1.26/0.93</f>
        <v>38612.903225806447</v>
      </c>
      <c r="E221" s="68">
        <f>5700*5</f>
        <v>28500</v>
      </c>
      <c r="F221" s="135"/>
      <c r="G221" s="138">
        <f>F221*D221</f>
        <v>0</v>
      </c>
      <c r="H221" s="69">
        <f>F221*E221</f>
        <v>0</v>
      </c>
    </row>
    <row r="222" spans="1:8" s="32" customFormat="1" ht="18" x14ac:dyDescent="0.25">
      <c r="A222" s="54" t="s">
        <v>335</v>
      </c>
      <c r="B222" s="7" t="s">
        <v>874</v>
      </c>
      <c r="C222" s="3" t="s">
        <v>0</v>
      </c>
      <c r="D222" s="67">
        <f t="shared" ref="D222:D224" si="49">E222*1.26/0.93</f>
        <v>77225.806451612894</v>
      </c>
      <c r="E222" s="68">
        <f>E221*2</f>
        <v>57000</v>
      </c>
      <c r="F222" s="136"/>
      <c r="G222" s="132">
        <f>F222*D222</f>
        <v>0</v>
      </c>
      <c r="H222" s="59">
        <f>F222*E222</f>
        <v>0</v>
      </c>
    </row>
    <row r="223" spans="1:8" s="32" customFormat="1" ht="18" x14ac:dyDescent="0.25">
      <c r="A223" s="54" t="s">
        <v>334</v>
      </c>
      <c r="B223" s="7" t="s">
        <v>875</v>
      </c>
      <c r="C223" s="3" t="s">
        <v>0</v>
      </c>
      <c r="D223" s="67">
        <f t="shared" si="49"/>
        <v>115838.70967741935</v>
      </c>
      <c r="E223" s="68">
        <f>E221*3</f>
        <v>85500</v>
      </c>
      <c r="F223" s="136"/>
      <c r="G223" s="132">
        <f>F223*D223</f>
        <v>0</v>
      </c>
      <c r="H223" s="59">
        <f>F223*E223</f>
        <v>0</v>
      </c>
    </row>
    <row r="224" spans="1:8" s="32" customFormat="1" ht="18.75" thickBot="1" x14ac:dyDescent="0.3">
      <c r="A224" s="70" t="s">
        <v>333</v>
      </c>
      <c r="B224" s="83" t="s">
        <v>876</v>
      </c>
      <c r="C224" s="72" t="s">
        <v>0</v>
      </c>
      <c r="D224" s="67">
        <f t="shared" si="49"/>
        <v>154451.61290322579</v>
      </c>
      <c r="E224" s="68">
        <f>E221*4</f>
        <v>114000</v>
      </c>
      <c r="F224" s="141"/>
      <c r="G224" s="133">
        <f>F224*D224</f>
        <v>0</v>
      </c>
      <c r="H224" s="74">
        <f>F224*E224</f>
        <v>0</v>
      </c>
    </row>
    <row r="225" spans="1:10" s="32" customFormat="1" ht="19.5" thickTop="1" thickBot="1" x14ac:dyDescent="0.3">
      <c r="A225" s="297" t="s">
        <v>894</v>
      </c>
      <c r="B225" s="298"/>
      <c r="C225" s="298"/>
      <c r="D225" s="298"/>
      <c r="E225" s="298"/>
      <c r="F225" s="298"/>
      <c r="G225" s="298"/>
      <c r="H225" s="300"/>
    </row>
    <row r="226" spans="1:10" s="32" customFormat="1" ht="18.75" thickTop="1" x14ac:dyDescent="0.25">
      <c r="A226" s="75" t="s">
        <v>336</v>
      </c>
      <c r="B226" s="76" t="s">
        <v>877</v>
      </c>
      <c r="C226" s="77" t="s">
        <v>0</v>
      </c>
      <c r="D226" s="67">
        <f>E226*1.26/0.93</f>
        <v>27774.193548387095</v>
      </c>
      <c r="E226" s="68">
        <f>4100*5</f>
        <v>20500</v>
      </c>
      <c r="F226" s="135"/>
      <c r="G226" s="138">
        <f>F226*D226</f>
        <v>0</v>
      </c>
      <c r="H226" s="69">
        <f>F226*E226</f>
        <v>0</v>
      </c>
    </row>
    <row r="227" spans="1:10" s="32" customFormat="1" ht="18" x14ac:dyDescent="0.25">
      <c r="A227" s="54" t="s">
        <v>335</v>
      </c>
      <c r="B227" s="7" t="s">
        <v>878</v>
      </c>
      <c r="C227" s="3" t="s">
        <v>0</v>
      </c>
      <c r="D227" s="67">
        <f t="shared" ref="D227:D229" si="50">E227*1.26/0.93</f>
        <v>55548.38709677419</v>
      </c>
      <c r="E227" s="68">
        <f>E226*2</f>
        <v>41000</v>
      </c>
      <c r="F227" s="136"/>
      <c r="G227" s="132">
        <f>F227*D227</f>
        <v>0</v>
      </c>
      <c r="H227" s="59">
        <f>F227*E227</f>
        <v>0</v>
      </c>
    </row>
    <row r="228" spans="1:10" s="32" customFormat="1" ht="18" x14ac:dyDescent="0.25">
      <c r="A228" s="54" t="s">
        <v>334</v>
      </c>
      <c r="B228" s="7" t="s">
        <v>879</v>
      </c>
      <c r="C228" s="3" t="s">
        <v>0</v>
      </c>
      <c r="D228" s="67">
        <f t="shared" si="50"/>
        <v>83322.580645161288</v>
      </c>
      <c r="E228" s="68">
        <f>E226*3</f>
        <v>61500</v>
      </c>
      <c r="F228" s="136"/>
      <c r="G228" s="132">
        <f>F228*D228</f>
        <v>0</v>
      </c>
      <c r="H228" s="59">
        <f>F228*E228</f>
        <v>0</v>
      </c>
    </row>
    <row r="229" spans="1:10" s="32" customFormat="1" ht="18.75" thickBot="1" x14ac:dyDescent="0.3">
      <c r="A229" s="70" t="s">
        <v>333</v>
      </c>
      <c r="B229" s="83" t="s">
        <v>880</v>
      </c>
      <c r="C229" s="72" t="s">
        <v>0</v>
      </c>
      <c r="D229" s="67">
        <f t="shared" si="50"/>
        <v>111096.77419354838</v>
      </c>
      <c r="E229" s="68">
        <f>E226*4</f>
        <v>82000</v>
      </c>
      <c r="F229" s="141"/>
      <c r="G229" s="133">
        <f>F229*D229</f>
        <v>0</v>
      </c>
      <c r="H229" s="74">
        <f>F229*E229</f>
        <v>0</v>
      </c>
    </row>
    <row r="230" spans="1:10" s="32" customFormat="1" ht="19.5" thickTop="1" thickBot="1" x14ac:dyDescent="0.3">
      <c r="A230" s="297" t="s">
        <v>823</v>
      </c>
      <c r="B230" s="298"/>
      <c r="C230" s="298"/>
      <c r="D230" s="298"/>
      <c r="E230" s="298"/>
      <c r="F230" s="298"/>
      <c r="G230" s="298"/>
      <c r="H230" s="300"/>
    </row>
    <row r="231" spans="1:10" s="32" customFormat="1" ht="18.75" thickTop="1" x14ac:dyDescent="0.25">
      <c r="A231" s="142" t="s">
        <v>332</v>
      </c>
      <c r="B231" s="76" t="s">
        <v>903</v>
      </c>
      <c r="C231" s="143" t="s">
        <v>0</v>
      </c>
      <c r="D231" s="67">
        <f>E231*1.26/0.93</f>
        <v>10820.08064516129</v>
      </c>
      <c r="E231" s="68">
        <f>6389*1.25</f>
        <v>7986.25</v>
      </c>
      <c r="F231" s="135"/>
      <c r="G231" s="138">
        <f t="shared" ref="G231:G236" si="51">F231*D231</f>
        <v>0</v>
      </c>
      <c r="H231" s="69">
        <f t="shared" ref="H231:H236" si="52">F231*E231</f>
        <v>0</v>
      </c>
      <c r="I231" s="201"/>
      <c r="J231" s="201"/>
    </row>
    <row r="232" spans="1:10" s="32" customFormat="1" ht="18" x14ac:dyDescent="0.25">
      <c r="A232" s="60" t="s">
        <v>331</v>
      </c>
      <c r="B232" s="7" t="s">
        <v>904</v>
      </c>
      <c r="C232" s="14" t="s">
        <v>0</v>
      </c>
      <c r="D232" s="67">
        <f t="shared" ref="D232:D236" si="53">E232*1.26/0.93</f>
        <v>21640.16129032258</v>
      </c>
      <c r="E232" s="68">
        <f>+E231*2</f>
        <v>15972.5</v>
      </c>
      <c r="F232" s="136"/>
      <c r="G232" s="132">
        <f t="shared" si="51"/>
        <v>0</v>
      </c>
      <c r="H232" s="59">
        <f t="shared" si="52"/>
        <v>0</v>
      </c>
      <c r="I232" s="201"/>
      <c r="J232" s="201"/>
    </row>
    <row r="233" spans="1:10" s="32" customFormat="1" ht="18" x14ac:dyDescent="0.25">
      <c r="A233" s="60" t="s">
        <v>330</v>
      </c>
      <c r="B233" s="7" t="s">
        <v>905</v>
      </c>
      <c r="C233" s="14" t="s">
        <v>0</v>
      </c>
      <c r="D233" s="67">
        <f t="shared" si="53"/>
        <v>43280.322580645159</v>
      </c>
      <c r="E233" s="68">
        <f>+E232*2</f>
        <v>31945</v>
      </c>
      <c r="F233" s="136"/>
      <c r="G233" s="132">
        <f t="shared" si="51"/>
        <v>0</v>
      </c>
      <c r="H233" s="59">
        <f t="shared" si="52"/>
        <v>0</v>
      </c>
      <c r="I233" s="201"/>
      <c r="J233" s="201"/>
    </row>
    <row r="234" spans="1:10" s="32" customFormat="1" ht="18" x14ac:dyDescent="0.25">
      <c r="A234" s="54" t="s">
        <v>329</v>
      </c>
      <c r="B234" s="7" t="s">
        <v>906</v>
      </c>
      <c r="C234" s="14" t="s">
        <v>0</v>
      </c>
      <c r="D234" s="67">
        <f t="shared" si="53"/>
        <v>86560.645161290318</v>
      </c>
      <c r="E234" s="68">
        <f>+E233*2</f>
        <v>63890</v>
      </c>
      <c r="F234" s="136"/>
      <c r="G234" s="132">
        <f t="shared" si="51"/>
        <v>0</v>
      </c>
      <c r="H234" s="59">
        <f t="shared" si="52"/>
        <v>0</v>
      </c>
      <c r="I234" s="201"/>
      <c r="J234" s="201"/>
    </row>
    <row r="235" spans="1:10" s="32" customFormat="1" ht="18" x14ac:dyDescent="0.25">
      <c r="A235" s="54" t="s">
        <v>328</v>
      </c>
      <c r="B235" s="7" t="s">
        <v>907</v>
      </c>
      <c r="C235" s="14" t="s">
        <v>0</v>
      </c>
      <c r="D235" s="67">
        <f t="shared" si="53"/>
        <v>129840.96774193548</v>
      </c>
      <c r="E235" s="68">
        <f>+E233*3</f>
        <v>95835</v>
      </c>
      <c r="F235" s="136"/>
      <c r="G235" s="132">
        <f t="shared" si="51"/>
        <v>0</v>
      </c>
      <c r="H235" s="59">
        <f t="shared" si="52"/>
        <v>0</v>
      </c>
      <c r="I235" s="201"/>
      <c r="J235" s="201"/>
    </row>
    <row r="236" spans="1:10" s="32" customFormat="1" ht="18.75" thickBot="1" x14ac:dyDescent="0.3">
      <c r="A236" s="70" t="s">
        <v>327</v>
      </c>
      <c r="B236" s="83" t="s">
        <v>908</v>
      </c>
      <c r="C236" s="145" t="s">
        <v>0</v>
      </c>
      <c r="D236" s="67">
        <f t="shared" si="53"/>
        <v>173121.29032258064</v>
      </c>
      <c r="E236" s="68">
        <f>+E234*2</f>
        <v>127780</v>
      </c>
      <c r="F236" s="141"/>
      <c r="G236" s="146">
        <f t="shared" si="51"/>
        <v>0</v>
      </c>
      <c r="H236" s="74">
        <f t="shared" si="52"/>
        <v>0</v>
      </c>
      <c r="I236" s="201"/>
      <c r="J236" s="201"/>
    </row>
    <row r="237" spans="1:10" s="32" customFormat="1" ht="19.5" thickTop="1" thickBot="1" x14ac:dyDescent="0.3">
      <c r="A237" s="297" t="s">
        <v>326</v>
      </c>
      <c r="B237" s="298"/>
      <c r="C237" s="298"/>
      <c r="D237" s="298"/>
      <c r="E237" s="298"/>
      <c r="F237" s="298"/>
      <c r="G237" s="298"/>
      <c r="H237" s="300"/>
    </row>
    <row r="238" spans="1:10" s="32" customFormat="1" ht="19.5" thickTop="1" thickBot="1" x14ac:dyDescent="0.3">
      <c r="A238" s="147" t="s">
        <v>325</v>
      </c>
      <c r="B238" s="148" t="s">
        <v>794</v>
      </c>
      <c r="C238" s="149"/>
      <c r="D238" s="150">
        <f>E238*1.26/0.93</f>
        <v>235470.96774193548</v>
      </c>
      <c r="E238" s="151">
        <v>173800</v>
      </c>
      <c r="F238" s="152"/>
      <c r="G238" s="134">
        <f>F238*D238</f>
        <v>0</v>
      </c>
      <c r="H238" s="103">
        <f>F238*E238</f>
        <v>0</v>
      </c>
    </row>
    <row r="239" spans="1:10" s="32" customFormat="1" ht="21.75" thickTop="1" thickBot="1" x14ac:dyDescent="0.3">
      <c r="A239" s="276" t="s">
        <v>254</v>
      </c>
      <c r="B239" s="277"/>
      <c r="C239" s="277"/>
      <c r="D239" s="277"/>
      <c r="E239" s="277"/>
      <c r="F239" s="277"/>
      <c r="G239" s="277"/>
      <c r="H239" s="278"/>
    </row>
    <row r="240" spans="1:10" s="32" customFormat="1" ht="18.75" thickTop="1" x14ac:dyDescent="0.25">
      <c r="A240" s="75" t="s">
        <v>255</v>
      </c>
      <c r="B240" s="94" t="s">
        <v>256</v>
      </c>
      <c r="C240" s="77" t="s">
        <v>0</v>
      </c>
      <c r="D240" s="67">
        <f>E240*1.26/0.93</f>
        <v>104051.6129032258</v>
      </c>
      <c r="E240" s="187">
        <v>76800</v>
      </c>
      <c r="F240" s="153"/>
      <c r="G240" s="138">
        <f>F240*D240</f>
        <v>0</v>
      </c>
      <c r="H240" s="69">
        <f>F240*E240</f>
        <v>0</v>
      </c>
    </row>
    <row r="241" spans="1:8" s="32" customFormat="1" ht="18.75" thickBot="1" x14ac:dyDescent="0.3">
      <c r="A241" s="70" t="s">
        <v>257</v>
      </c>
      <c r="B241" s="92" t="s">
        <v>258</v>
      </c>
      <c r="C241" s="93" t="s">
        <v>0</v>
      </c>
      <c r="D241" s="67">
        <f>E241*1.26/0.93</f>
        <v>65032.258064516129</v>
      </c>
      <c r="E241" s="186">
        <v>48000</v>
      </c>
      <c r="F241" s="137"/>
      <c r="G241" s="144">
        <f>F241*D241</f>
        <v>0</v>
      </c>
      <c r="H241" s="74">
        <f>F241*E241</f>
        <v>0</v>
      </c>
    </row>
    <row r="242" spans="1:8" s="32" customFormat="1" ht="21.75" thickTop="1" thickBot="1" x14ac:dyDescent="0.3">
      <c r="A242" s="276" t="s">
        <v>259</v>
      </c>
      <c r="B242" s="277"/>
      <c r="C242" s="277"/>
      <c r="D242" s="277"/>
      <c r="E242" s="277"/>
      <c r="F242" s="277"/>
      <c r="G242" s="277"/>
      <c r="H242" s="278"/>
    </row>
    <row r="243" spans="1:8" s="32" customFormat="1" ht="18.75" thickTop="1" x14ac:dyDescent="0.25">
      <c r="A243" s="75"/>
      <c r="B243" s="66" t="s">
        <v>984</v>
      </c>
      <c r="C243" s="77"/>
      <c r="D243" s="67">
        <f>E243*1.26/0.93</f>
        <v>555483.87096774194</v>
      </c>
      <c r="E243" s="68">
        <v>410000</v>
      </c>
      <c r="F243" s="140"/>
      <c r="G243" s="138">
        <f t="shared" ref="G243:G250" si="54">F243*D243</f>
        <v>0</v>
      </c>
      <c r="H243" s="69">
        <f t="shared" ref="H243:H250" si="55">F243*E243</f>
        <v>0</v>
      </c>
    </row>
    <row r="244" spans="1:8" s="32" customFormat="1" ht="18" x14ac:dyDescent="0.25">
      <c r="A244" s="75"/>
      <c r="B244" s="251" t="s">
        <v>985</v>
      </c>
      <c r="C244" s="77"/>
      <c r="D244" s="67">
        <f t="shared" ref="D244:D245" si="56">E244*1.26/0.93</f>
        <v>677419.3548387097</v>
      </c>
      <c r="E244" s="68">
        <v>500000</v>
      </c>
      <c r="F244" s="140"/>
      <c r="G244" s="138">
        <f t="shared" si="54"/>
        <v>0</v>
      </c>
      <c r="H244" s="69">
        <f t="shared" si="55"/>
        <v>0</v>
      </c>
    </row>
    <row r="245" spans="1:8" s="32" customFormat="1" ht="18" x14ac:dyDescent="0.25">
      <c r="A245" s="54"/>
      <c r="B245" s="5" t="s">
        <v>869</v>
      </c>
      <c r="C245" s="3"/>
      <c r="D245" s="67">
        <f t="shared" si="56"/>
        <v>327600</v>
      </c>
      <c r="E245" s="68">
        <v>241800</v>
      </c>
      <c r="F245" s="136"/>
      <c r="G245" s="138">
        <f t="shared" si="54"/>
        <v>0</v>
      </c>
      <c r="H245" s="69">
        <f t="shared" si="55"/>
        <v>0</v>
      </c>
    </row>
    <row r="246" spans="1:8" s="32" customFormat="1" ht="18" x14ac:dyDescent="0.25">
      <c r="A246" s="54"/>
      <c r="B246" s="5" t="s">
        <v>861</v>
      </c>
      <c r="C246" s="3"/>
      <c r="D246" s="67">
        <f t="shared" ref="D246:D249" si="57">E246*1.26/0.93</f>
        <v>1880516.1290322579</v>
      </c>
      <c r="E246" s="68">
        <v>1388000</v>
      </c>
      <c r="F246" s="136"/>
      <c r="G246" s="138">
        <f t="shared" si="54"/>
        <v>0</v>
      </c>
      <c r="H246" s="69">
        <f t="shared" si="55"/>
        <v>0</v>
      </c>
    </row>
    <row r="247" spans="1:8" s="32" customFormat="1" ht="18" x14ac:dyDescent="0.25">
      <c r="A247" s="57" t="s">
        <v>260</v>
      </c>
      <c r="B247" s="5" t="s">
        <v>261</v>
      </c>
      <c r="C247" s="2" t="s">
        <v>0</v>
      </c>
      <c r="D247" s="67">
        <f t="shared" si="57"/>
        <v>445741.93548387097</v>
      </c>
      <c r="E247" s="68">
        <v>329000</v>
      </c>
      <c r="F247" s="136"/>
      <c r="G247" s="138">
        <f t="shared" si="54"/>
        <v>0</v>
      </c>
      <c r="H247" s="59">
        <f t="shared" si="55"/>
        <v>0</v>
      </c>
    </row>
    <row r="248" spans="1:8" s="32" customFormat="1" ht="18" x14ac:dyDescent="0.25">
      <c r="A248" s="57"/>
      <c r="B248" s="71" t="s">
        <v>831</v>
      </c>
      <c r="C248" s="2"/>
      <c r="D248" s="67">
        <f t="shared" si="57"/>
        <v>636503.22580645164</v>
      </c>
      <c r="E248" s="68">
        <v>469800</v>
      </c>
      <c r="F248" s="136"/>
      <c r="G248" s="132">
        <f t="shared" si="54"/>
        <v>0</v>
      </c>
      <c r="H248" s="59">
        <f t="shared" si="55"/>
        <v>0</v>
      </c>
    </row>
    <row r="249" spans="1:8" s="32" customFormat="1" ht="18" x14ac:dyDescent="0.25">
      <c r="A249" s="57" t="s">
        <v>262</v>
      </c>
      <c r="B249" s="219" t="s">
        <v>909</v>
      </c>
      <c r="C249" s="2" t="s">
        <v>0</v>
      </c>
      <c r="D249" s="67">
        <f t="shared" si="57"/>
        <v>331935.4838709677</v>
      </c>
      <c r="E249" s="68">
        <v>245000</v>
      </c>
      <c r="F249" s="136"/>
      <c r="G249" s="132">
        <f t="shared" si="54"/>
        <v>0</v>
      </c>
      <c r="H249" s="59">
        <f t="shared" si="55"/>
        <v>0</v>
      </c>
    </row>
    <row r="250" spans="1:8" s="32" customFormat="1" ht="39.75" customHeight="1" thickBot="1" x14ac:dyDescent="0.3">
      <c r="A250" s="70" t="s">
        <v>263</v>
      </c>
      <c r="B250" s="316" t="s">
        <v>924</v>
      </c>
      <c r="C250" s="317"/>
      <c r="D250" s="317"/>
      <c r="E250" s="318"/>
      <c r="F250" s="220"/>
      <c r="G250" s="133">
        <f t="shared" si="54"/>
        <v>0</v>
      </c>
      <c r="H250" s="74">
        <f t="shared" si="55"/>
        <v>0</v>
      </c>
    </row>
    <row r="251" spans="1:8" s="32" customFormat="1" ht="21.75" thickTop="1" thickBot="1" x14ac:dyDescent="0.3">
      <c r="A251" s="276" t="s">
        <v>264</v>
      </c>
      <c r="B251" s="277"/>
      <c r="C251" s="277"/>
      <c r="D251" s="277"/>
      <c r="E251" s="277"/>
      <c r="F251" s="277"/>
      <c r="G251" s="277"/>
      <c r="H251" s="278"/>
    </row>
    <row r="252" spans="1:8" s="32" customFormat="1" ht="19.5" thickTop="1" thickBot="1" x14ac:dyDescent="0.3">
      <c r="A252" s="310" t="s">
        <v>265</v>
      </c>
      <c r="B252" s="311"/>
      <c r="C252" s="311"/>
      <c r="D252" s="311"/>
      <c r="E252" s="311"/>
      <c r="F252" s="311"/>
      <c r="G252" s="311"/>
      <c r="H252" s="312"/>
    </row>
    <row r="253" spans="1:8" s="32" customFormat="1" ht="18.75" thickTop="1" x14ac:dyDescent="0.25">
      <c r="A253" s="75" t="s">
        <v>266</v>
      </c>
      <c r="B253" s="154" t="s">
        <v>267</v>
      </c>
      <c r="C253" s="77" t="s">
        <v>0</v>
      </c>
      <c r="D253" s="67">
        <f>E253*1.26/0.93</f>
        <v>109200</v>
      </c>
      <c r="E253" s="68">
        <v>80600</v>
      </c>
      <c r="F253" s="135"/>
      <c r="G253" s="138">
        <f t="shared" ref="G253:G258" si="58">F253*D253</f>
        <v>0</v>
      </c>
      <c r="H253" s="69">
        <f t="shared" ref="H253:H258" si="59">F253*E253</f>
        <v>0</v>
      </c>
    </row>
    <row r="254" spans="1:8" s="32" customFormat="1" ht="18" x14ac:dyDescent="0.25">
      <c r="A254" s="54" t="s">
        <v>268</v>
      </c>
      <c r="B254" s="19" t="s">
        <v>269</v>
      </c>
      <c r="C254" s="3" t="s">
        <v>0</v>
      </c>
      <c r="D254" s="67">
        <f t="shared" ref="D254:D258" si="60">E254*1.26/0.93</f>
        <v>92535.483870967742</v>
      </c>
      <c r="E254" s="68">
        <v>68300</v>
      </c>
      <c r="F254" s="136"/>
      <c r="G254" s="132">
        <f t="shared" si="58"/>
        <v>0</v>
      </c>
      <c r="H254" s="59">
        <f t="shared" si="59"/>
        <v>0</v>
      </c>
    </row>
    <row r="255" spans="1:8" s="32" customFormat="1" ht="18" x14ac:dyDescent="0.25">
      <c r="A255" s="54" t="s">
        <v>270</v>
      </c>
      <c r="B255" s="19" t="s">
        <v>271</v>
      </c>
      <c r="C255" s="3" t="s">
        <v>0</v>
      </c>
      <c r="D255" s="67">
        <f t="shared" si="60"/>
        <v>81154.838709677409</v>
      </c>
      <c r="E255" s="68">
        <v>59900</v>
      </c>
      <c r="F255" s="136"/>
      <c r="G255" s="132">
        <f t="shared" si="58"/>
        <v>0</v>
      </c>
      <c r="H255" s="59">
        <f t="shared" si="59"/>
        <v>0</v>
      </c>
    </row>
    <row r="256" spans="1:8" s="32" customFormat="1" ht="18" x14ac:dyDescent="0.25">
      <c r="A256" s="54" t="s">
        <v>272</v>
      </c>
      <c r="B256" s="5" t="s">
        <v>273</v>
      </c>
      <c r="C256" s="3" t="s">
        <v>0</v>
      </c>
      <c r="D256" s="67">
        <f t="shared" si="60"/>
        <v>12600</v>
      </c>
      <c r="E256" s="68">
        <v>9300</v>
      </c>
      <c r="F256" s="136"/>
      <c r="G256" s="132">
        <f t="shared" si="58"/>
        <v>0</v>
      </c>
      <c r="H256" s="59">
        <f t="shared" si="59"/>
        <v>0</v>
      </c>
    </row>
    <row r="257" spans="1:8" s="32" customFormat="1" ht="18" x14ac:dyDescent="0.25">
      <c r="A257" s="54" t="s">
        <v>274</v>
      </c>
      <c r="B257" s="5" t="s">
        <v>275</v>
      </c>
      <c r="C257" s="3" t="s">
        <v>0</v>
      </c>
      <c r="D257" s="67">
        <f t="shared" si="60"/>
        <v>12600</v>
      </c>
      <c r="E257" s="68">
        <v>9300</v>
      </c>
      <c r="F257" s="136"/>
      <c r="G257" s="132">
        <f t="shared" si="58"/>
        <v>0</v>
      </c>
      <c r="H257" s="59">
        <f t="shared" si="59"/>
        <v>0</v>
      </c>
    </row>
    <row r="258" spans="1:8" s="32" customFormat="1" ht="18.75" thickBot="1" x14ac:dyDescent="0.3">
      <c r="A258" s="70" t="s">
        <v>276</v>
      </c>
      <c r="B258" s="92" t="s">
        <v>277</v>
      </c>
      <c r="C258" s="91"/>
      <c r="D258" s="67">
        <f t="shared" si="60"/>
        <v>26229.677419354837</v>
      </c>
      <c r="E258" s="68">
        <v>19360</v>
      </c>
      <c r="F258" s="141"/>
      <c r="G258" s="133">
        <f t="shared" si="58"/>
        <v>0</v>
      </c>
      <c r="H258" s="74">
        <f t="shared" si="59"/>
        <v>0</v>
      </c>
    </row>
    <row r="259" spans="1:8" s="32" customFormat="1" ht="19.5" thickTop="1" thickBot="1" x14ac:dyDescent="0.3">
      <c r="A259" s="310" t="s">
        <v>278</v>
      </c>
      <c r="B259" s="311"/>
      <c r="C259" s="311"/>
      <c r="D259" s="311"/>
      <c r="E259" s="311"/>
      <c r="F259" s="311"/>
      <c r="G259" s="311"/>
      <c r="H259" s="312"/>
    </row>
    <row r="260" spans="1:8" s="32" customFormat="1" ht="18.75" thickTop="1" x14ac:dyDescent="0.25">
      <c r="A260" s="75" t="s">
        <v>279</v>
      </c>
      <c r="B260" s="66" t="s">
        <v>280</v>
      </c>
      <c r="C260" s="77" t="s">
        <v>0</v>
      </c>
      <c r="D260" s="67">
        <f>E260*1.26/0.93</f>
        <v>38612.903225806447</v>
      </c>
      <c r="E260" s="68">
        <v>28500</v>
      </c>
      <c r="F260" s="135"/>
      <c r="G260" s="138">
        <f>F260*D260</f>
        <v>0</v>
      </c>
      <c r="H260" s="69">
        <f>F260*E260</f>
        <v>0</v>
      </c>
    </row>
    <row r="261" spans="1:8" s="32" customFormat="1" ht="18.75" thickBot="1" x14ac:dyDescent="0.3">
      <c r="A261" s="70" t="s">
        <v>281</v>
      </c>
      <c r="B261" s="83" t="s">
        <v>282</v>
      </c>
      <c r="C261" s="72" t="s">
        <v>0</v>
      </c>
      <c r="D261" s="67">
        <f>E261*1.26/0.93</f>
        <v>33735.483870967742</v>
      </c>
      <c r="E261" s="68">
        <v>24900</v>
      </c>
      <c r="F261" s="137"/>
      <c r="G261" s="133">
        <f>F261*D261</f>
        <v>0</v>
      </c>
      <c r="H261" s="74">
        <f>F261*E261</f>
        <v>0</v>
      </c>
    </row>
    <row r="262" spans="1:8" ht="21.75" thickTop="1" thickBot="1" x14ac:dyDescent="0.3">
      <c r="A262" s="276" t="s">
        <v>283</v>
      </c>
      <c r="B262" s="277"/>
      <c r="C262" s="277"/>
      <c r="D262" s="277"/>
      <c r="E262" s="277"/>
      <c r="F262" s="277"/>
      <c r="G262" s="277"/>
      <c r="H262" s="278"/>
    </row>
    <row r="263" spans="1:8" ht="19.5" thickTop="1" thickBot="1" x14ac:dyDescent="0.3">
      <c r="A263" s="313" t="s">
        <v>284</v>
      </c>
      <c r="B263" s="314"/>
      <c r="C263" s="314"/>
      <c r="D263" s="314"/>
      <c r="E263" s="314"/>
      <c r="F263" s="314"/>
      <c r="G263" s="314"/>
      <c r="H263" s="315"/>
    </row>
    <row r="264" spans="1:8" ht="18.75" thickTop="1" x14ac:dyDescent="0.25">
      <c r="A264" s="65" t="s">
        <v>285</v>
      </c>
      <c r="B264" s="106" t="s">
        <v>286</v>
      </c>
      <c r="C264" s="77" t="s">
        <v>0</v>
      </c>
      <c r="D264" s="67">
        <f>E264*1.26/0.93</f>
        <v>66319.354838709667</v>
      </c>
      <c r="E264" s="68">
        <v>48950</v>
      </c>
      <c r="F264" s="135"/>
      <c r="G264" s="138">
        <f t="shared" ref="G264:G275" si="61">F264*D264</f>
        <v>0</v>
      </c>
      <c r="H264" s="69">
        <f t="shared" ref="H264:H275" si="62">F264*E264</f>
        <v>0</v>
      </c>
    </row>
    <row r="265" spans="1:8" ht="18" x14ac:dyDescent="0.25">
      <c r="A265" s="57" t="s">
        <v>287</v>
      </c>
      <c r="B265" s="6" t="s">
        <v>288</v>
      </c>
      <c r="C265" s="3" t="s">
        <v>0</v>
      </c>
      <c r="D265" s="67">
        <f t="shared" ref="D265:D272" si="63">E265*1.26/0.93</f>
        <v>37935.483870967742</v>
      </c>
      <c r="E265" s="68">
        <v>28000</v>
      </c>
      <c r="F265" s="136"/>
      <c r="G265" s="132">
        <f t="shared" si="61"/>
        <v>0</v>
      </c>
      <c r="H265" s="59">
        <f t="shared" si="62"/>
        <v>0</v>
      </c>
    </row>
    <row r="266" spans="1:8" ht="18" x14ac:dyDescent="0.25">
      <c r="A266" s="57" t="s">
        <v>289</v>
      </c>
      <c r="B266" s="6" t="s">
        <v>290</v>
      </c>
      <c r="C266" s="3" t="s">
        <v>0</v>
      </c>
      <c r="D266" s="67">
        <f t="shared" si="63"/>
        <v>31161.290322580644</v>
      </c>
      <c r="E266" s="68">
        <v>23000</v>
      </c>
      <c r="F266" s="136"/>
      <c r="G266" s="132">
        <f t="shared" si="61"/>
        <v>0</v>
      </c>
      <c r="H266" s="59">
        <f t="shared" si="62"/>
        <v>0</v>
      </c>
    </row>
    <row r="267" spans="1:8" ht="18" x14ac:dyDescent="0.25">
      <c r="A267" s="57" t="s">
        <v>291</v>
      </c>
      <c r="B267" s="6" t="s">
        <v>292</v>
      </c>
      <c r="C267" s="3" t="s">
        <v>0</v>
      </c>
      <c r="D267" s="67">
        <f t="shared" si="63"/>
        <v>113806.45161290321</v>
      </c>
      <c r="E267" s="68">
        <v>84000</v>
      </c>
      <c r="F267" s="136"/>
      <c r="G267" s="132">
        <f t="shared" si="61"/>
        <v>0</v>
      </c>
      <c r="H267" s="59">
        <f t="shared" si="62"/>
        <v>0</v>
      </c>
    </row>
    <row r="268" spans="1:8" ht="18" x14ac:dyDescent="0.25">
      <c r="A268" s="57" t="s">
        <v>293</v>
      </c>
      <c r="B268" s="6" t="s">
        <v>294</v>
      </c>
      <c r="C268" s="3" t="s">
        <v>0</v>
      </c>
      <c r="D268" s="67">
        <f t="shared" si="63"/>
        <v>84677.419354838712</v>
      </c>
      <c r="E268" s="68">
        <v>62500</v>
      </c>
      <c r="F268" s="136"/>
      <c r="G268" s="132">
        <f t="shared" si="61"/>
        <v>0</v>
      </c>
      <c r="H268" s="59">
        <f t="shared" si="62"/>
        <v>0</v>
      </c>
    </row>
    <row r="269" spans="1:8" ht="18" x14ac:dyDescent="0.25">
      <c r="A269" s="57" t="s">
        <v>295</v>
      </c>
      <c r="B269" s="5" t="s">
        <v>916</v>
      </c>
      <c r="C269" s="3" t="s">
        <v>0</v>
      </c>
      <c r="D269" s="67">
        <f t="shared" si="63"/>
        <v>3387.0967741935483</v>
      </c>
      <c r="E269" s="68">
        <v>2500</v>
      </c>
      <c r="F269" s="136"/>
      <c r="G269" s="132">
        <f t="shared" si="61"/>
        <v>0</v>
      </c>
      <c r="H269" s="59">
        <f t="shared" si="62"/>
        <v>0</v>
      </c>
    </row>
    <row r="270" spans="1:8" ht="18" x14ac:dyDescent="0.25">
      <c r="A270" s="57" t="s">
        <v>296</v>
      </c>
      <c r="B270" s="5" t="s">
        <v>917</v>
      </c>
      <c r="C270" s="3" t="s">
        <v>0</v>
      </c>
      <c r="D270" s="67">
        <f t="shared" si="63"/>
        <v>7248.3870967741932</v>
      </c>
      <c r="E270" s="68">
        <v>5350</v>
      </c>
      <c r="F270" s="136"/>
      <c r="G270" s="132">
        <f t="shared" si="61"/>
        <v>0</v>
      </c>
      <c r="H270" s="59">
        <f t="shared" si="62"/>
        <v>0</v>
      </c>
    </row>
    <row r="271" spans="1:8" ht="18" x14ac:dyDescent="0.25">
      <c r="A271" s="57" t="s">
        <v>297</v>
      </c>
      <c r="B271" s="5" t="s">
        <v>918</v>
      </c>
      <c r="C271" s="3" t="s">
        <v>0</v>
      </c>
      <c r="D271" s="67">
        <f t="shared" si="63"/>
        <v>12193.548387096773</v>
      </c>
      <c r="E271" s="68">
        <v>9000</v>
      </c>
      <c r="F271" s="136"/>
      <c r="G271" s="132">
        <f t="shared" si="61"/>
        <v>0</v>
      </c>
      <c r="H271" s="59">
        <f t="shared" si="62"/>
        <v>0</v>
      </c>
    </row>
    <row r="272" spans="1:8" ht="18" x14ac:dyDescent="0.25">
      <c r="A272" s="78"/>
      <c r="B272" s="71" t="s">
        <v>919</v>
      </c>
      <c r="C272" s="72"/>
      <c r="D272" s="67">
        <f t="shared" si="63"/>
        <v>25064.516129032258</v>
      </c>
      <c r="E272" s="102">
        <v>18500</v>
      </c>
      <c r="F272" s="141"/>
      <c r="G272" s="146">
        <f t="shared" si="61"/>
        <v>0</v>
      </c>
      <c r="H272" s="74">
        <f t="shared" si="62"/>
        <v>0</v>
      </c>
    </row>
    <row r="273" spans="1:8" ht="18" x14ac:dyDescent="0.25">
      <c r="A273" s="217"/>
      <c r="B273" s="221" t="s">
        <v>920</v>
      </c>
      <c r="C273" s="222"/>
      <c r="D273" s="223">
        <f>E273*1.26/0.93</f>
        <v>4335.4838709677415</v>
      </c>
      <c r="E273" s="224">
        <v>3200</v>
      </c>
      <c r="F273" s="141"/>
      <c r="G273" s="146">
        <f t="shared" si="61"/>
        <v>0</v>
      </c>
      <c r="H273" s="74">
        <f t="shared" si="62"/>
        <v>0</v>
      </c>
    </row>
    <row r="274" spans="1:8" ht="18" x14ac:dyDescent="0.25">
      <c r="A274" s="217"/>
      <c r="B274" s="225" t="s">
        <v>921</v>
      </c>
      <c r="C274" s="226"/>
      <c r="D274" s="223">
        <f t="shared" ref="D274:D275" si="64">E274*1.26/0.93</f>
        <v>5283.8709677419356</v>
      </c>
      <c r="E274" s="224">
        <v>3900</v>
      </c>
      <c r="F274" s="141"/>
      <c r="G274" s="146">
        <f t="shared" si="61"/>
        <v>0</v>
      </c>
      <c r="H274" s="74">
        <f t="shared" si="62"/>
        <v>0</v>
      </c>
    </row>
    <row r="275" spans="1:8" ht="18.75" thickBot="1" x14ac:dyDescent="0.3">
      <c r="A275" s="217"/>
      <c r="B275" s="225" t="s">
        <v>922</v>
      </c>
      <c r="C275" s="226"/>
      <c r="D275" s="223">
        <f t="shared" si="64"/>
        <v>6638.7096774193542</v>
      </c>
      <c r="E275" s="224">
        <v>4900</v>
      </c>
      <c r="F275" s="141"/>
      <c r="G275" s="146">
        <f t="shared" si="61"/>
        <v>0</v>
      </c>
      <c r="H275" s="74">
        <f t="shared" si="62"/>
        <v>0</v>
      </c>
    </row>
    <row r="276" spans="1:8" ht="19.5" thickTop="1" thickBot="1" x14ac:dyDescent="0.3">
      <c r="A276" s="297" t="s">
        <v>298</v>
      </c>
      <c r="B276" s="302"/>
      <c r="C276" s="302"/>
      <c r="D276" s="302"/>
      <c r="E276" s="302"/>
      <c r="F276" s="302"/>
      <c r="G276" s="302"/>
      <c r="H276" s="303"/>
    </row>
    <row r="277" spans="1:8" ht="18.75" thickTop="1" x14ac:dyDescent="0.25">
      <c r="A277" s="84" t="s">
        <v>299</v>
      </c>
      <c r="B277" s="76" t="s">
        <v>300</v>
      </c>
      <c r="C277" s="77" t="s">
        <v>0</v>
      </c>
      <c r="D277" s="67">
        <f>E277*1.26/0.93</f>
        <v>43083.870967741932</v>
      </c>
      <c r="E277" s="68">
        <v>31800</v>
      </c>
      <c r="F277" s="135"/>
      <c r="G277" s="138">
        <f t="shared" ref="G277:G284" si="65">F277*D277</f>
        <v>0</v>
      </c>
      <c r="H277" s="69">
        <f t="shared" ref="H277:H284" si="66">F277*E277</f>
        <v>0</v>
      </c>
    </row>
    <row r="278" spans="1:8" ht="18" x14ac:dyDescent="0.25">
      <c r="A278" s="61" t="s">
        <v>301</v>
      </c>
      <c r="B278" s="7" t="s">
        <v>302</v>
      </c>
      <c r="C278" s="3" t="s">
        <v>0</v>
      </c>
      <c r="D278" s="67">
        <f t="shared" ref="D278:D284" si="67">E278*1.26/0.93</f>
        <v>31974.193548387095</v>
      </c>
      <c r="E278" s="68">
        <v>23600</v>
      </c>
      <c r="F278" s="136"/>
      <c r="G278" s="132">
        <f t="shared" si="65"/>
        <v>0</v>
      </c>
      <c r="H278" s="59">
        <f t="shared" si="66"/>
        <v>0</v>
      </c>
    </row>
    <row r="279" spans="1:8" ht="18" x14ac:dyDescent="0.25">
      <c r="A279" s="61" t="s">
        <v>303</v>
      </c>
      <c r="B279" s="7" t="s">
        <v>910</v>
      </c>
      <c r="C279" s="3" t="s">
        <v>0</v>
      </c>
      <c r="D279" s="67">
        <f t="shared" si="67"/>
        <v>74516.129032258061</v>
      </c>
      <c r="E279" s="68">
        <v>55000</v>
      </c>
      <c r="F279" s="136"/>
      <c r="G279" s="132">
        <f t="shared" si="65"/>
        <v>0</v>
      </c>
      <c r="H279" s="59">
        <f t="shared" si="66"/>
        <v>0</v>
      </c>
    </row>
    <row r="280" spans="1:8" ht="36" x14ac:dyDescent="0.25">
      <c r="A280" s="61" t="s">
        <v>304</v>
      </c>
      <c r="B280" s="7" t="s">
        <v>911</v>
      </c>
      <c r="C280" s="3" t="s">
        <v>0</v>
      </c>
      <c r="D280" s="67">
        <f t="shared" si="67"/>
        <v>71264.516129032258</v>
      </c>
      <c r="E280" s="68">
        <v>52600</v>
      </c>
      <c r="F280" s="136"/>
      <c r="G280" s="132">
        <f t="shared" si="65"/>
        <v>0</v>
      </c>
      <c r="H280" s="59">
        <f t="shared" si="66"/>
        <v>0</v>
      </c>
    </row>
    <row r="281" spans="1:8" ht="18" x14ac:dyDescent="0.25">
      <c r="A281" s="57" t="s">
        <v>305</v>
      </c>
      <c r="B281" s="5" t="s">
        <v>306</v>
      </c>
      <c r="C281" s="3" t="s">
        <v>0</v>
      </c>
      <c r="D281" s="67">
        <f t="shared" si="67"/>
        <v>2303.2258064516127</v>
      </c>
      <c r="E281" s="68">
        <v>1700</v>
      </c>
      <c r="F281" s="136"/>
      <c r="G281" s="132">
        <f t="shared" si="65"/>
        <v>0</v>
      </c>
      <c r="H281" s="59">
        <f t="shared" si="66"/>
        <v>0</v>
      </c>
    </row>
    <row r="282" spans="1:8" ht="18" x14ac:dyDescent="0.25">
      <c r="A282" s="57" t="s">
        <v>307</v>
      </c>
      <c r="B282" s="5" t="s">
        <v>308</v>
      </c>
      <c r="C282" s="3" t="s">
        <v>0</v>
      </c>
      <c r="D282" s="67">
        <f t="shared" si="67"/>
        <v>4200</v>
      </c>
      <c r="E282" s="68">
        <v>3100</v>
      </c>
      <c r="F282" s="136"/>
      <c r="G282" s="132">
        <f t="shared" si="65"/>
        <v>0</v>
      </c>
      <c r="H282" s="59">
        <f t="shared" si="66"/>
        <v>0</v>
      </c>
    </row>
    <row r="283" spans="1:8" ht="18" x14ac:dyDescent="0.25">
      <c r="A283" s="61" t="s">
        <v>309</v>
      </c>
      <c r="B283" s="7" t="s">
        <v>310</v>
      </c>
      <c r="C283" s="3" t="s">
        <v>0</v>
      </c>
      <c r="D283" s="67">
        <f t="shared" si="67"/>
        <v>5554.8387096774195</v>
      </c>
      <c r="E283" s="68">
        <v>4100</v>
      </c>
      <c r="F283" s="136"/>
      <c r="G283" s="132">
        <f t="shared" si="65"/>
        <v>0</v>
      </c>
      <c r="H283" s="59">
        <f t="shared" si="66"/>
        <v>0</v>
      </c>
    </row>
    <row r="284" spans="1:8" ht="18.75" thickBot="1" x14ac:dyDescent="0.3">
      <c r="A284" s="78" t="s">
        <v>311</v>
      </c>
      <c r="B284" s="71" t="s">
        <v>312</v>
      </c>
      <c r="C284" s="72" t="s">
        <v>0</v>
      </c>
      <c r="D284" s="67">
        <f t="shared" si="67"/>
        <v>24387.096774193546</v>
      </c>
      <c r="E284" s="68">
        <v>18000</v>
      </c>
      <c r="F284" s="141"/>
      <c r="G284" s="133">
        <f t="shared" si="65"/>
        <v>0</v>
      </c>
      <c r="H284" s="74">
        <f t="shared" si="66"/>
        <v>0</v>
      </c>
    </row>
    <row r="285" spans="1:8" ht="19.5" thickTop="1" thickBot="1" x14ac:dyDescent="0.3">
      <c r="A285" s="297" t="s">
        <v>313</v>
      </c>
      <c r="B285" s="298"/>
      <c r="C285" s="298"/>
      <c r="D285" s="298"/>
      <c r="E285" s="298"/>
      <c r="F285" s="298"/>
      <c r="G285" s="298"/>
      <c r="H285" s="300"/>
    </row>
    <row r="286" spans="1:8" ht="18.75" thickTop="1" x14ac:dyDescent="0.25">
      <c r="A286" s="65" t="s">
        <v>314</v>
      </c>
      <c r="B286" s="66" t="s">
        <v>315</v>
      </c>
      <c r="C286" s="77" t="s">
        <v>0</v>
      </c>
      <c r="D286" s="67">
        <f>E286*1.26/0.93</f>
        <v>7587.0967741935483</v>
      </c>
      <c r="E286" s="68">
        <v>5600</v>
      </c>
      <c r="F286" s="135"/>
      <c r="G286" s="138">
        <f t="shared" ref="G286:G291" si="68">F286*D286</f>
        <v>0</v>
      </c>
      <c r="H286" s="69">
        <f t="shared" ref="H286:H291" si="69">F286*E286</f>
        <v>0</v>
      </c>
    </row>
    <row r="287" spans="1:8" ht="18" x14ac:dyDescent="0.25">
      <c r="A287" s="57" t="s">
        <v>316</v>
      </c>
      <c r="B287" s="5" t="s">
        <v>870</v>
      </c>
      <c r="C287" s="3" t="s">
        <v>0</v>
      </c>
      <c r="D287" s="67">
        <f t="shared" ref="D287:D291" si="70">E287*1.26/0.93</f>
        <v>18967.741935483871</v>
      </c>
      <c r="E287" s="68">
        <v>14000</v>
      </c>
      <c r="F287" s="136"/>
      <c r="G287" s="132">
        <f t="shared" si="68"/>
        <v>0</v>
      </c>
      <c r="H287" s="59">
        <f t="shared" si="69"/>
        <v>0</v>
      </c>
    </row>
    <row r="288" spans="1:8" ht="18" x14ac:dyDescent="0.25">
      <c r="A288" s="57" t="s">
        <v>317</v>
      </c>
      <c r="B288" s="5" t="s">
        <v>318</v>
      </c>
      <c r="C288" s="3" t="s">
        <v>0</v>
      </c>
      <c r="D288" s="67">
        <f t="shared" si="70"/>
        <v>25741.935483870966</v>
      </c>
      <c r="E288" s="68">
        <v>19000</v>
      </c>
      <c r="F288" s="136"/>
      <c r="G288" s="132">
        <f t="shared" si="68"/>
        <v>0</v>
      </c>
      <c r="H288" s="59">
        <f t="shared" si="69"/>
        <v>0</v>
      </c>
    </row>
    <row r="289" spans="1:8" ht="18" x14ac:dyDescent="0.25">
      <c r="A289" s="57" t="s">
        <v>319</v>
      </c>
      <c r="B289" s="5" t="s">
        <v>840</v>
      </c>
      <c r="C289" s="3" t="s">
        <v>0</v>
      </c>
      <c r="D289" s="67">
        <f t="shared" si="70"/>
        <v>1896.7741935483871</v>
      </c>
      <c r="E289" s="68">
        <v>1400</v>
      </c>
      <c r="F289" s="136"/>
      <c r="G289" s="132">
        <f t="shared" si="68"/>
        <v>0</v>
      </c>
      <c r="H289" s="59">
        <f t="shared" si="69"/>
        <v>0</v>
      </c>
    </row>
    <row r="290" spans="1:8" ht="18" x14ac:dyDescent="0.25">
      <c r="A290" s="78"/>
      <c r="B290" s="71" t="s">
        <v>837</v>
      </c>
      <c r="C290" s="72"/>
      <c r="D290" s="67">
        <f t="shared" si="70"/>
        <v>30619.354838709674</v>
      </c>
      <c r="E290" s="68">
        <v>22600</v>
      </c>
      <c r="F290" s="141"/>
      <c r="G290" s="133">
        <f t="shared" si="68"/>
        <v>0</v>
      </c>
      <c r="H290" s="74">
        <f t="shared" si="69"/>
        <v>0</v>
      </c>
    </row>
    <row r="291" spans="1:8" ht="18.75" thickBot="1" x14ac:dyDescent="0.3">
      <c r="A291" s="78" t="s">
        <v>320</v>
      </c>
      <c r="B291" s="71" t="s">
        <v>321</v>
      </c>
      <c r="C291" s="72" t="s">
        <v>0</v>
      </c>
      <c r="D291" s="67">
        <f t="shared" si="70"/>
        <v>562258.06451612897</v>
      </c>
      <c r="E291" s="68">
        <v>415000</v>
      </c>
      <c r="F291" s="137"/>
      <c r="G291" s="133">
        <f t="shared" si="68"/>
        <v>0</v>
      </c>
      <c r="H291" s="74">
        <f t="shared" si="69"/>
        <v>0</v>
      </c>
    </row>
    <row r="292" spans="1:8" s="32" customFormat="1" ht="21.75" thickTop="1" thickBot="1" x14ac:dyDescent="0.3">
      <c r="A292" s="276" t="s">
        <v>324</v>
      </c>
      <c r="B292" s="277"/>
      <c r="C292" s="277"/>
      <c r="D292" s="277"/>
      <c r="E292" s="277"/>
      <c r="F292" s="277"/>
      <c r="G292" s="277"/>
      <c r="H292" s="278"/>
    </row>
    <row r="293" spans="1:8" s="32" customFormat="1" ht="18.75" thickTop="1" x14ac:dyDescent="0.25">
      <c r="A293" s="89" t="s">
        <v>323</v>
      </c>
      <c r="B293" s="76" t="s">
        <v>818</v>
      </c>
      <c r="C293" s="90" t="s">
        <v>0</v>
      </c>
      <c r="D293" s="67">
        <f>E293*1.26/0.93</f>
        <v>19780.645161290322</v>
      </c>
      <c r="E293" s="68">
        <v>14600</v>
      </c>
      <c r="F293" s="135"/>
      <c r="G293" s="138">
        <f>F293*D293</f>
        <v>0</v>
      </c>
      <c r="H293" s="69">
        <f>F293*E293</f>
        <v>0</v>
      </c>
    </row>
    <row r="294" spans="1:8" s="32" customFormat="1" ht="18" x14ac:dyDescent="0.25">
      <c r="A294" s="63"/>
      <c r="B294" s="7" t="s">
        <v>824</v>
      </c>
      <c r="C294" s="16"/>
      <c r="D294" s="67">
        <f t="shared" ref="D294:D295" si="71">E294*1.26/0.93</f>
        <v>12870.967741935483</v>
      </c>
      <c r="E294" s="68">
        <v>9500</v>
      </c>
      <c r="F294" s="136"/>
      <c r="G294" s="132">
        <f>F294*D294</f>
        <v>0</v>
      </c>
      <c r="H294" s="59">
        <f>F294*E294</f>
        <v>0</v>
      </c>
    </row>
    <row r="295" spans="1:8" s="32" customFormat="1" ht="18.75" thickBot="1" x14ac:dyDescent="0.3">
      <c r="A295" s="88" t="s">
        <v>322</v>
      </c>
      <c r="B295" s="71" t="s">
        <v>912</v>
      </c>
      <c r="C295" s="86" t="s">
        <v>0</v>
      </c>
      <c r="D295" s="67">
        <f t="shared" si="71"/>
        <v>16258.064516129032</v>
      </c>
      <c r="E295" s="68">
        <v>12000</v>
      </c>
      <c r="F295" s="137"/>
      <c r="G295" s="133">
        <f>F295*D295</f>
        <v>0</v>
      </c>
      <c r="H295" s="74">
        <f>F295*E295</f>
        <v>0</v>
      </c>
    </row>
    <row r="296" spans="1:8" s="32" customFormat="1" ht="21.75" thickTop="1" thickBot="1" x14ac:dyDescent="0.3">
      <c r="A296" s="276" t="s">
        <v>412</v>
      </c>
      <c r="B296" s="277"/>
      <c r="C296" s="277"/>
      <c r="D296" s="277"/>
      <c r="E296" s="277"/>
      <c r="F296" s="277"/>
      <c r="G296" s="277"/>
      <c r="H296" s="278"/>
    </row>
    <row r="297" spans="1:8" s="32" customFormat="1" ht="19.5" thickTop="1" thickBot="1" x14ac:dyDescent="0.3">
      <c r="A297" s="307" t="s">
        <v>819</v>
      </c>
      <c r="B297" s="308"/>
      <c r="C297" s="308"/>
      <c r="D297" s="308"/>
      <c r="E297" s="308"/>
      <c r="F297" s="308"/>
      <c r="G297" s="308"/>
      <c r="H297" s="309"/>
    </row>
    <row r="298" spans="1:8" s="32" customFormat="1" ht="19.5" thickTop="1" thickBot="1" x14ac:dyDescent="0.3">
      <c r="A298" s="155" t="s">
        <v>411</v>
      </c>
      <c r="B298" s="192" t="s">
        <v>410</v>
      </c>
      <c r="C298" s="156" t="s">
        <v>0</v>
      </c>
      <c r="D298" s="101">
        <f>E298*1.26/0.93</f>
        <v>206612.90322580645</v>
      </c>
      <c r="E298" s="157">
        <v>152500</v>
      </c>
      <c r="F298" s="158"/>
      <c r="G298" s="159">
        <f>F298*D298</f>
        <v>0</v>
      </c>
      <c r="H298" s="160">
        <f>F298*E298</f>
        <v>0</v>
      </c>
    </row>
    <row r="299" spans="1:8" s="32" customFormat="1" ht="19.5" thickTop="1" thickBot="1" x14ac:dyDescent="0.3">
      <c r="A299" s="307" t="s">
        <v>409</v>
      </c>
      <c r="B299" s="308"/>
      <c r="C299" s="308"/>
      <c r="D299" s="308"/>
      <c r="E299" s="308"/>
      <c r="F299" s="308"/>
      <c r="G299" s="308"/>
      <c r="H299" s="309"/>
    </row>
    <row r="300" spans="1:8" s="32" customFormat="1" ht="18.75" thickTop="1" x14ac:dyDescent="0.25">
      <c r="A300" s="75" t="s">
        <v>408</v>
      </c>
      <c r="B300" s="161" t="s">
        <v>407</v>
      </c>
      <c r="C300" s="77" t="s">
        <v>0</v>
      </c>
      <c r="D300" s="67">
        <f>E300*1.26/0.93</f>
        <v>3793.5483870967741</v>
      </c>
      <c r="E300" s="68">
        <v>2800</v>
      </c>
      <c r="F300" s="135"/>
      <c r="G300" s="138">
        <f t="shared" ref="G300:G308" si="72">F300*D300</f>
        <v>0</v>
      </c>
      <c r="H300" s="69">
        <f t="shared" ref="H300:H308" si="73">F300*E300</f>
        <v>0</v>
      </c>
    </row>
    <row r="301" spans="1:8" s="32" customFormat="1" ht="18" x14ac:dyDescent="0.25">
      <c r="A301" s="54" t="s">
        <v>406</v>
      </c>
      <c r="B301" s="20" t="s">
        <v>405</v>
      </c>
      <c r="C301" s="3" t="s">
        <v>0</v>
      </c>
      <c r="D301" s="67">
        <f t="shared" ref="D301:D308" si="74">E301*1.26/0.93</f>
        <v>4335.4838709677415</v>
      </c>
      <c r="E301" s="68">
        <v>3200</v>
      </c>
      <c r="F301" s="136"/>
      <c r="G301" s="132">
        <f t="shared" si="72"/>
        <v>0</v>
      </c>
      <c r="H301" s="59">
        <f t="shared" si="73"/>
        <v>0</v>
      </c>
    </row>
    <row r="302" spans="1:8" s="32" customFormat="1" ht="18" x14ac:dyDescent="0.25">
      <c r="A302" s="54" t="s">
        <v>404</v>
      </c>
      <c r="B302" s="20" t="s">
        <v>403</v>
      </c>
      <c r="C302" s="3" t="s">
        <v>0</v>
      </c>
      <c r="D302" s="67">
        <f t="shared" si="74"/>
        <v>7722.5806451612898</v>
      </c>
      <c r="E302" s="68">
        <v>5700</v>
      </c>
      <c r="F302" s="136"/>
      <c r="G302" s="132">
        <f t="shared" si="72"/>
        <v>0</v>
      </c>
      <c r="H302" s="59">
        <f t="shared" si="73"/>
        <v>0</v>
      </c>
    </row>
    <row r="303" spans="1:8" s="32" customFormat="1" ht="18" x14ac:dyDescent="0.25">
      <c r="A303" s="54" t="s">
        <v>402</v>
      </c>
      <c r="B303" s="20" t="s">
        <v>401</v>
      </c>
      <c r="C303" s="3" t="s">
        <v>0</v>
      </c>
      <c r="D303" s="67">
        <f t="shared" si="74"/>
        <v>10703.225806451612</v>
      </c>
      <c r="E303" s="68">
        <v>7900</v>
      </c>
      <c r="F303" s="136"/>
      <c r="G303" s="132">
        <f t="shared" si="72"/>
        <v>0</v>
      </c>
      <c r="H303" s="59">
        <f t="shared" si="73"/>
        <v>0</v>
      </c>
    </row>
    <row r="304" spans="1:8" s="32" customFormat="1" ht="18" x14ac:dyDescent="0.25">
      <c r="A304" s="54" t="s">
        <v>400</v>
      </c>
      <c r="B304" s="20" t="s">
        <v>399</v>
      </c>
      <c r="C304" s="3" t="s">
        <v>0</v>
      </c>
      <c r="D304" s="67">
        <f t="shared" si="74"/>
        <v>11516.129032258064</v>
      </c>
      <c r="E304" s="68">
        <v>8500</v>
      </c>
      <c r="F304" s="136"/>
      <c r="G304" s="132">
        <f t="shared" si="72"/>
        <v>0</v>
      </c>
      <c r="H304" s="59">
        <f t="shared" si="73"/>
        <v>0</v>
      </c>
    </row>
    <row r="305" spans="1:8" s="32" customFormat="1" ht="18" x14ac:dyDescent="0.25">
      <c r="A305" s="54" t="s">
        <v>398</v>
      </c>
      <c r="B305" s="20" t="s">
        <v>397</v>
      </c>
      <c r="C305" s="3" t="s">
        <v>0</v>
      </c>
      <c r="D305" s="67">
        <f t="shared" si="74"/>
        <v>13141.935483870968</v>
      </c>
      <c r="E305" s="68">
        <v>9700</v>
      </c>
      <c r="F305" s="136"/>
      <c r="G305" s="132">
        <f t="shared" si="72"/>
        <v>0</v>
      </c>
      <c r="H305" s="59">
        <f t="shared" si="73"/>
        <v>0</v>
      </c>
    </row>
    <row r="306" spans="1:8" s="32" customFormat="1" ht="18" x14ac:dyDescent="0.25">
      <c r="A306" s="54" t="s">
        <v>396</v>
      </c>
      <c r="B306" s="20" t="s">
        <v>395</v>
      </c>
      <c r="C306" s="3" t="s">
        <v>0</v>
      </c>
      <c r="D306" s="67">
        <f t="shared" si="74"/>
        <v>16244.516129032258</v>
      </c>
      <c r="E306" s="68">
        <v>11990</v>
      </c>
      <c r="F306" s="136"/>
      <c r="G306" s="132">
        <f t="shared" si="72"/>
        <v>0</v>
      </c>
      <c r="H306" s="59">
        <f t="shared" si="73"/>
        <v>0</v>
      </c>
    </row>
    <row r="307" spans="1:8" s="32" customFormat="1" ht="18" x14ac:dyDescent="0.25">
      <c r="A307" s="54" t="s">
        <v>394</v>
      </c>
      <c r="B307" s="20" t="s">
        <v>393</v>
      </c>
      <c r="C307" s="3" t="s">
        <v>0</v>
      </c>
      <c r="D307" s="67">
        <f t="shared" si="74"/>
        <v>22761.290322580644</v>
      </c>
      <c r="E307" s="68">
        <v>16800</v>
      </c>
      <c r="F307" s="136"/>
      <c r="G307" s="132">
        <f t="shared" si="72"/>
        <v>0</v>
      </c>
      <c r="H307" s="59">
        <f t="shared" si="73"/>
        <v>0</v>
      </c>
    </row>
    <row r="308" spans="1:8" s="32" customFormat="1" ht="18.75" thickBot="1" x14ac:dyDescent="0.3">
      <c r="A308" s="70" t="s">
        <v>392</v>
      </c>
      <c r="B308" s="162" t="s">
        <v>391</v>
      </c>
      <c r="C308" s="72" t="s">
        <v>0</v>
      </c>
      <c r="D308" s="67">
        <f t="shared" si="74"/>
        <v>30077.419354838708</v>
      </c>
      <c r="E308" s="68">
        <v>22200</v>
      </c>
      <c r="F308" s="141"/>
      <c r="G308" s="133">
        <f t="shared" si="72"/>
        <v>0</v>
      </c>
      <c r="H308" s="74">
        <f t="shared" si="73"/>
        <v>0</v>
      </c>
    </row>
    <row r="309" spans="1:8" s="32" customFormat="1" ht="19.5" thickTop="1" thickBot="1" x14ac:dyDescent="0.3">
      <c r="A309" s="307" t="s">
        <v>390</v>
      </c>
      <c r="B309" s="308"/>
      <c r="C309" s="308"/>
      <c r="D309" s="308"/>
      <c r="E309" s="308"/>
      <c r="F309" s="308"/>
      <c r="G309" s="308"/>
      <c r="H309" s="309"/>
    </row>
    <row r="310" spans="1:8" s="32" customFormat="1" ht="18.75" thickTop="1" x14ac:dyDescent="0.25">
      <c r="A310" s="163" t="s">
        <v>389</v>
      </c>
      <c r="B310" s="254" t="s">
        <v>986</v>
      </c>
      <c r="C310" s="164" t="s">
        <v>0</v>
      </c>
      <c r="D310" s="67">
        <f>E310*1.26/0.93</f>
        <v>25443.870967741932</v>
      </c>
      <c r="E310" s="68">
        <f>4695*4</f>
        <v>18780</v>
      </c>
      <c r="F310" s="135"/>
      <c r="G310" s="138">
        <f t="shared" ref="G310:G318" si="75">F310*D310</f>
        <v>0</v>
      </c>
      <c r="H310" s="69">
        <f t="shared" ref="H310:H318" si="76">F310*E310</f>
        <v>0</v>
      </c>
    </row>
    <row r="311" spans="1:8" s="32" customFormat="1" ht="18" x14ac:dyDescent="0.25">
      <c r="A311" s="56" t="s">
        <v>388</v>
      </c>
      <c r="B311" s="255" t="s">
        <v>987</v>
      </c>
      <c r="C311" s="18" t="s">
        <v>0</v>
      </c>
      <c r="D311" s="67">
        <f t="shared" ref="D311:D318" si="77">E311*1.26/0.93</f>
        <v>38165.806451612902</v>
      </c>
      <c r="E311" s="68">
        <f>+E310/4*6</f>
        <v>28170</v>
      </c>
      <c r="F311" s="136"/>
      <c r="G311" s="132">
        <f t="shared" si="75"/>
        <v>0</v>
      </c>
      <c r="H311" s="59">
        <f t="shared" si="76"/>
        <v>0</v>
      </c>
    </row>
    <row r="312" spans="1:8" s="32" customFormat="1" ht="18" x14ac:dyDescent="0.25">
      <c r="A312" s="54" t="s">
        <v>387</v>
      </c>
      <c r="B312" s="255" t="s">
        <v>988</v>
      </c>
      <c r="C312" s="18" t="s">
        <v>0</v>
      </c>
      <c r="D312" s="67">
        <f t="shared" si="77"/>
        <v>57248.709677419356</v>
      </c>
      <c r="E312" s="68">
        <f>+E310/4*9</f>
        <v>42255</v>
      </c>
      <c r="F312" s="136"/>
      <c r="G312" s="132">
        <f t="shared" si="75"/>
        <v>0</v>
      </c>
      <c r="H312" s="59">
        <f t="shared" si="76"/>
        <v>0</v>
      </c>
    </row>
    <row r="313" spans="1:8" s="32" customFormat="1" ht="18" x14ac:dyDescent="0.25">
      <c r="A313" s="54" t="s">
        <v>386</v>
      </c>
      <c r="B313" s="255" t="s">
        <v>989</v>
      </c>
      <c r="C313" s="18" t="s">
        <v>0</v>
      </c>
      <c r="D313" s="67">
        <f t="shared" si="77"/>
        <v>76331.612903225803</v>
      </c>
      <c r="E313" s="68">
        <f>+E310/4*12</f>
        <v>56340</v>
      </c>
      <c r="F313" s="136"/>
      <c r="G313" s="132">
        <f t="shared" si="75"/>
        <v>0</v>
      </c>
      <c r="H313" s="59">
        <f t="shared" si="76"/>
        <v>0</v>
      </c>
    </row>
    <row r="314" spans="1:8" s="32" customFormat="1" ht="18" x14ac:dyDescent="0.25">
      <c r="A314" s="54" t="s">
        <v>385</v>
      </c>
      <c r="B314" s="255" t="s">
        <v>990</v>
      </c>
      <c r="C314" s="18" t="s">
        <v>0</v>
      </c>
      <c r="D314" s="67">
        <f t="shared" si="77"/>
        <v>101775.48387096773</v>
      </c>
      <c r="E314" s="68">
        <f>+E310/4*16</f>
        <v>75120</v>
      </c>
      <c r="F314" s="136"/>
      <c r="G314" s="132">
        <f t="shared" si="75"/>
        <v>0</v>
      </c>
      <c r="H314" s="59">
        <f t="shared" si="76"/>
        <v>0</v>
      </c>
    </row>
    <row r="315" spans="1:8" s="32" customFormat="1" ht="18" x14ac:dyDescent="0.25">
      <c r="A315" s="54" t="s">
        <v>384</v>
      </c>
      <c r="B315" s="255" t="s">
        <v>991</v>
      </c>
      <c r="C315" s="18" t="s">
        <v>0</v>
      </c>
      <c r="D315" s="67">
        <f t="shared" si="77"/>
        <v>133580.32258064515</v>
      </c>
      <c r="E315" s="68">
        <f>+E310/4*21</f>
        <v>98595</v>
      </c>
      <c r="F315" s="136"/>
      <c r="G315" s="132">
        <f t="shared" si="75"/>
        <v>0</v>
      </c>
      <c r="H315" s="59">
        <f t="shared" si="76"/>
        <v>0</v>
      </c>
    </row>
    <row r="316" spans="1:8" s="32" customFormat="1" ht="18" x14ac:dyDescent="0.25">
      <c r="A316" s="54" t="s">
        <v>383</v>
      </c>
      <c r="B316" s="255" t="s">
        <v>992</v>
      </c>
      <c r="C316" s="18" t="s">
        <v>0</v>
      </c>
      <c r="D316" s="67">
        <f t="shared" si="77"/>
        <v>152663.22580645161</v>
      </c>
      <c r="E316" s="68">
        <f>+E310/4*24</f>
        <v>112680</v>
      </c>
      <c r="F316" s="136"/>
      <c r="G316" s="132">
        <f t="shared" si="75"/>
        <v>0</v>
      </c>
      <c r="H316" s="59">
        <f t="shared" si="76"/>
        <v>0</v>
      </c>
    </row>
    <row r="317" spans="1:8" s="32" customFormat="1" ht="18" x14ac:dyDescent="0.25">
      <c r="A317" s="56" t="s">
        <v>382</v>
      </c>
      <c r="B317" s="255" t="s">
        <v>993</v>
      </c>
      <c r="C317" s="18" t="s">
        <v>0</v>
      </c>
      <c r="D317" s="67">
        <f t="shared" si="77"/>
        <v>178107.09677419355</v>
      </c>
      <c r="E317" s="68">
        <f>+E310/4*28</f>
        <v>131460</v>
      </c>
      <c r="F317" s="136"/>
      <c r="G317" s="132">
        <f t="shared" si="75"/>
        <v>0</v>
      </c>
      <c r="H317" s="59">
        <f t="shared" si="76"/>
        <v>0</v>
      </c>
    </row>
    <row r="318" spans="1:8" s="32" customFormat="1" ht="18.75" thickBot="1" x14ac:dyDescent="0.3">
      <c r="A318" s="95" t="s">
        <v>381</v>
      </c>
      <c r="B318" s="256" t="s">
        <v>994</v>
      </c>
      <c r="C318" s="165" t="s">
        <v>0</v>
      </c>
      <c r="D318" s="67">
        <f t="shared" si="77"/>
        <v>190829.03225806452</v>
      </c>
      <c r="E318" s="68">
        <f>+E310/4*30</f>
        <v>140850</v>
      </c>
      <c r="F318" s="141"/>
      <c r="G318" s="133">
        <f t="shared" si="75"/>
        <v>0</v>
      </c>
      <c r="H318" s="74">
        <f t="shared" si="76"/>
        <v>0</v>
      </c>
    </row>
    <row r="319" spans="1:8" s="32" customFormat="1" ht="19.5" thickTop="1" thickBot="1" x14ac:dyDescent="0.3">
      <c r="A319" s="307" t="s">
        <v>380</v>
      </c>
      <c r="B319" s="308"/>
      <c r="C319" s="308"/>
      <c r="D319" s="308"/>
      <c r="E319" s="308"/>
      <c r="F319" s="308"/>
      <c r="G319" s="308"/>
      <c r="H319" s="309"/>
    </row>
    <row r="320" spans="1:8" s="32" customFormat="1" ht="18.75" thickTop="1" x14ac:dyDescent="0.25">
      <c r="A320" s="75" t="s">
        <v>379</v>
      </c>
      <c r="B320" s="94" t="s">
        <v>378</v>
      </c>
      <c r="C320" s="77" t="s">
        <v>0</v>
      </c>
      <c r="D320" s="67">
        <f>E320*1.26/0.93</f>
        <v>37393.548387096773</v>
      </c>
      <c r="E320" s="68">
        <f>6900*4</f>
        <v>27600</v>
      </c>
      <c r="F320" s="135"/>
      <c r="G320" s="138">
        <f t="shared" ref="G320:G327" si="78">F320*D320</f>
        <v>0</v>
      </c>
      <c r="H320" s="69">
        <f t="shared" ref="H320:H327" si="79">F320*E320</f>
        <v>0</v>
      </c>
    </row>
    <row r="321" spans="1:8" s="32" customFormat="1" ht="18" x14ac:dyDescent="0.25">
      <c r="A321" s="56" t="s">
        <v>377</v>
      </c>
      <c r="B321" s="17" t="s">
        <v>376</v>
      </c>
      <c r="C321" s="3" t="s">
        <v>0</v>
      </c>
      <c r="D321" s="67">
        <f t="shared" ref="D321:D331" si="80">E321*1.26/0.93</f>
        <v>56090.322580645159</v>
      </c>
      <c r="E321" s="68">
        <f>6900*6</f>
        <v>41400</v>
      </c>
      <c r="F321" s="136"/>
      <c r="G321" s="132">
        <f t="shared" si="78"/>
        <v>0</v>
      </c>
      <c r="H321" s="59">
        <f t="shared" si="79"/>
        <v>0</v>
      </c>
    </row>
    <row r="322" spans="1:8" s="32" customFormat="1" ht="18" x14ac:dyDescent="0.25">
      <c r="A322" s="54" t="s">
        <v>375</v>
      </c>
      <c r="B322" s="17" t="s">
        <v>374</v>
      </c>
      <c r="C322" s="3" t="s">
        <v>0</v>
      </c>
      <c r="D322" s="67">
        <f t="shared" si="80"/>
        <v>74787.096774193546</v>
      </c>
      <c r="E322" s="68">
        <f>6900*8</f>
        <v>55200</v>
      </c>
      <c r="F322" s="136"/>
      <c r="G322" s="132">
        <f t="shared" si="78"/>
        <v>0</v>
      </c>
      <c r="H322" s="59">
        <f t="shared" si="79"/>
        <v>0</v>
      </c>
    </row>
    <row r="323" spans="1:8" s="32" customFormat="1" ht="18" x14ac:dyDescent="0.25">
      <c r="A323" s="54" t="s">
        <v>373</v>
      </c>
      <c r="B323" s="17" t="s">
        <v>372</v>
      </c>
      <c r="C323" s="3" t="s">
        <v>0</v>
      </c>
      <c r="D323" s="67">
        <f t="shared" si="80"/>
        <v>93483.870967741925</v>
      </c>
      <c r="E323" s="68">
        <f>6900*10</f>
        <v>69000</v>
      </c>
      <c r="F323" s="136"/>
      <c r="G323" s="132">
        <f t="shared" si="78"/>
        <v>0</v>
      </c>
      <c r="H323" s="59">
        <f t="shared" si="79"/>
        <v>0</v>
      </c>
    </row>
    <row r="324" spans="1:8" s="32" customFormat="1" ht="18" x14ac:dyDescent="0.25">
      <c r="A324" s="54" t="s">
        <v>371</v>
      </c>
      <c r="B324" s="17" t="s">
        <v>370</v>
      </c>
      <c r="C324" s="3" t="s">
        <v>0</v>
      </c>
      <c r="D324" s="67">
        <f t="shared" si="80"/>
        <v>112180.64516129032</v>
      </c>
      <c r="E324" s="68">
        <f>6900*12</f>
        <v>82800</v>
      </c>
      <c r="F324" s="136"/>
      <c r="G324" s="132">
        <f t="shared" si="78"/>
        <v>0</v>
      </c>
      <c r="H324" s="59">
        <f t="shared" si="79"/>
        <v>0</v>
      </c>
    </row>
    <row r="325" spans="1:8" s="32" customFormat="1" ht="18" x14ac:dyDescent="0.25">
      <c r="A325" s="54" t="s">
        <v>369</v>
      </c>
      <c r="B325" s="17" t="s">
        <v>368</v>
      </c>
      <c r="C325" s="3" t="s">
        <v>0</v>
      </c>
      <c r="D325" s="67">
        <f t="shared" si="80"/>
        <v>149574.19354838709</v>
      </c>
      <c r="E325" s="68">
        <f>6900*16</f>
        <v>110400</v>
      </c>
      <c r="F325" s="136"/>
      <c r="G325" s="132">
        <f t="shared" si="78"/>
        <v>0</v>
      </c>
      <c r="H325" s="59">
        <f t="shared" si="79"/>
        <v>0</v>
      </c>
    </row>
    <row r="326" spans="1:8" s="32" customFormat="1" ht="18" x14ac:dyDescent="0.25">
      <c r="A326" s="54" t="s">
        <v>367</v>
      </c>
      <c r="B326" s="17" t="s">
        <v>366</v>
      </c>
      <c r="C326" s="3" t="s">
        <v>0</v>
      </c>
      <c r="D326" s="67">
        <f t="shared" si="80"/>
        <v>186967.74193548385</v>
      </c>
      <c r="E326" s="68">
        <f>6900*20</f>
        <v>138000</v>
      </c>
      <c r="F326" s="136"/>
      <c r="G326" s="132">
        <f t="shared" si="78"/>
        <v>0</v>
      </c>
      <c r="H326" s="59">
        <f t="shared" si="79"/>
        <v>0</v>
      </c>
    </row>
    <row r="327" spans="1:8" s="32" customFormat="1" ht="18.75" thickBot="1" x14ac:dyDescent="0.3">
      <c r="A327" s="54" t="s">
        <v>365</v>
      </c>
      <c r="B327" s="87" t="s">
        <v>364</v>
      </c>
      <c r="C327" s="72" t="s">
        <v>0</v>
      </c>
      <c r="D327" s="101">
        <f t="shared" si="80"/>
        <v>224361.29032258064</v>
      </c>
      <c r="E327" s="102">
        <f>6900*24</f>
        <v>165600</v>
      </c>
      <c r="F327" s="141"/>
      <c r="G327" s="132">
        <f t="shared" si="78"/>
        <v>0</v>
      </c>
      <c r="H327" s="59">
        <f t="shared" si="79"/>
        <v>0</v>
      </c>
    </row>
    <row r="328" spans="1:8" s="32" customFormat="1" ht="21" thickBot="1" x14ac:dyDescent="0.3">
      <c r="A328" s="231"/>
      <c r="B328" s="347" t="s">
        <v>957</v>
      </c>
      <c r="C328" s="348"/>
      <c r="D328" s="348"/>
      <c r="E328" s="348"/>
      <c r="F328" s="349"/>
      <c r="G328" s="134"/>
      <c r="H328" s="103"/>
    </row>
    <row r="329" spans="1:8" s="32" customFormat="1" ht="18" x14ac:dyDescent="0.25">
      <c r="A329" s="98"/>
      <c r="B329" s="254" t="s">
        <v>958</v>
      </c>
      <c r="C329" s="244"/>
      <c r="D329" s="67">
        <f t="shared" si="80"/>
        <v>22847.999999999996</v>
      </c>
      <c r="E329" s="68">
        <v>16864</v>
      </c>
      <c r="F329" s="234"/>
      <c r="G329" s="132">
        <f t="shared" ref="G329" si="81">F329*D329</f>
        <v>0</v>
      </c>
      <c r="H329" s="59">
        <f t="shared" ref="H329" si="82">F329*E329</f>
        <v>0</v>
      </c>
    </row>
    <row r="330" spans="1:8" s="32" customFormat="1" ht="18" x14ac:dyDescent="0.25">
      <c r="A330" s="98"/>
      <c r="B330" s="255" t="s">
        <v>959</v>
      </c>
      <c r="C330" s="243"/>
      <c r="D330" s="229">
        <f t="shared" si="80"/>
        <v>28772.709677419352</v>
      </c>
      <c r="E330" s="8">
        <v>21237</v>
      </c>
      <c r="F330" s="230"/>
      <c r="G330" s="132">
        <f t="shared" ref="G330:G331" si="83">F330*D330</f>
        <v>0</v>
      </c>
      <c r="H330" s="59">
        <f t="shared" ref="H330:H331" si="84">F330*E330</f>
        <v>0</v>
      </c>
    </row>
    <row r="331" spans="1:8" s="32" customFormat="1" ht="18.75" thickBot="1" x14ac:dyDescent="0.3">
      <c r="A331" s="98"/>
      <c r="B331" s="256" t="s">
        <v>960</v>
      </c>
      <c r="C331" s="245"/>
      <c r="D331" s="232">
        <f t="shared" si="80"/>
        <v>19588.258064516129</v>
      </c>
      <c r="E331" s="73">
        <v>14458</v>
      </c>
      <c r="F331" s="233"/>
      <c r="G331" s="132">
        <f t="shared" si="83"/>
        <v>0</v>
      </c>
      <c r="H331" s="59">
        <f t="shared" si="84"/>
        <v>0</v>
      </c>
    </row>
    <row r="332" spans="1:8" s="32" customFormat="1" ht="21" thickBot="1" x14ac:dyDescent="0.3">
      <c r="A332" s="282" t="s">
        <v>590</v>
      </c>
      <c r="B332" s="283"/>
      <c r="C332" s="283"/>
      <c r="D332" s="283"/>
      <c r="E332" s="283"/>
      <c r="F332" s="283"/>
      <c r="G332" s="283"/>
      <c r="H332" s="286"/>
    </row>
    <row r="333" spans="1:8" s="32" customFormat="1" ht="18.75" thickBot="1" x14ac:dyDescent="0.3">
      <c r="A333" s="301" t="s">
        <v>589</v>
      </c>
      <c r="B333" s="302"/>
      <c r="C333" s="302"/>
      <c r="D333" s="302"/>
      <c r="E333" s="302"/>
      <c r="F333" s="302"/>
      <c r="G333" s="302"/>
      <c r="H333" s="303"/>
    </row>
    <row r="334" spans="1:8" s="32" customFormat="1" ht="18.75" thickTop="1" x14ac:dyDescent="0.25">
      <c r="A334" s="75" t="s">
        <v>588</v>
      </c>
      <c r="B334" s="76" t="s">
        <v>587</v>
      </c>
      <c r="C334" s="77" t="s">
        <v>0</v>
      </c>
      <c r="D334" s="67">
        <f>E334*1.26/0.93</f>
        <v>3969.6774193548385</v>
      </c>
      <c r="E334" s="68">
        <v>2930</v>
      </c>
      <c r="F334" s="135"/>
      <c r="G334" s="138">
        <f t="shared" ref="G334:G343" si="85">D334*F334</f>
        <v>0</v>
      </c>
      <c r="H334" s="69">
        <f t="shared" ref="H334:H343" si="86">F334*E334</f>
        <v>0</v>
      </c>
    </row>
    <row r="335" spans="1:8" s="32" customFormat="1" ht="18" x14ac:dyDescent="0.25">
      <c r="A335" s="54" t="s">
        <v>586</v>
      </c>
      <c r="B335" s="7" t="s">
        <v>585</v>
      </c>
      <c r="C335" s="3" t="s">
        <v>0</v>
      </c>
      <c r="D335" s="67">
        <f t="shared" ref="D335:D343" si="87">E335*1.26/0.93</f>
        <v>7939.3548387096771</v>
      </c>
      <c r="E335" s="68">
        <f>+E334*2</f>
        <v>5860</v>
      </c>
      <c r="F335" s="136"/>
      <c r="G335" s="132">
        <f t="shared" si="85"/>
        <v>0</v>
      </c>
      <c r="H335" s="59">
        <f t="shared" si="86"/>
        <v>0</v>
      </c>
    </row>
    <row r="336" spans="1:8" s="32" customFormat="1" ht="18" x14ac:dyDescent="0.25">
      <c r="A336" s="54" t="s">
        <v>584</v>
      </c>
      <c r="B336" s="7" t="s">
        <v>583</v>
      </c>
      <c r="C336" s="3" t="s">
        <v>0</v>
      </c>
      <c r="D336" s="67">
        <f t="shared" si="87"/>
        <v>11909.032258064515</v>
      </c>
      <c r="E336" s="68">
        <f>+E334*3</f>
        <v>8790</v>
      </c>
      <c r="F336" s="136"/>
      <c r="G336" s="132">
        <f t="shared" si="85"/>
        <v>0</v>
      </c>
      <c r="H336" s="59">
        <f t="shared" si="86"/>
        <v>0</v>
      </c>
    </row>
    <row r="337" spans="1:8" s="32" customFormat="1" ht="18" x14ac:dyDescent="0.25">
      <c r="A337" s="54" t="s">
        <v>582</v>
      </c>
      <c r="B337" s="7" t="s">
        <v>581</v>
      </c>
      <c r="C337" s="3" t="s">
        <v>0</v>
      </c>
      <c r="D337" s="67">
        <f t="shared" si="87"/>
        <v>15878.709677419354</v>
      </c>
      <c r="E337" s="68">
        <f>+E334*4</f>
        <v>11720</v>
      </c>
      <c r="F337" s="136"/>
      <c r="G337" s="132">
        <f t="shared" si="85"/>
        <v>0</v>
      </c>
      <c r="H337" s="59">
        <f t="shared" si="86"/>
        <v>0</v>
      </c>
    </row>
    <row r="338" spans="1:8" s="32" customFormat="1" ht="18" x14ac:dyDescent="0.25">
      <c r="A338" s="54" t="s">
        <v>580</v>
      </c>
      <c r="B338" s="7" t="s">
        <v>579</v>
      </c>
      <c r="C338" s="3" t="s">
        <v>0</v>
      </c>
      <c r="D338" s="67">
        <f t="shared" si="87"/>
        <v>19848.387096774193</v>
      </c>
      <c r="E338" s="68">
        <f>+E334*5</f>
        <v>14650</v>
      </c>
      <c r="F338" s="136"/>
      <c r="G338" s="132">
        <f t="shared" si="85"/>
        <v>0</v>
      </c>
      <c r="H338" s="59">
        <f t="shared" si="86"/>
        <v>0</v>
      </c>
    </row>
    <row r="339" spans="1:8" s="32" customFormat="1" ht="18" x14ac:dyDescent="0.25">
      <c r="A339" s="54" t="s">
        <v>578</v>
      </c>
      <c r="B339" s="7" t="s">
        <v>577</v>
      </c>
      <c r="C339" s="3" t="s">
        <v>0</v>
      </c>
      <c r="D339" s="67">
        <f t="shared" si="87"/>
        <v>23818.06451612903</v>
      </c>
      <c r="E339" s="68">
        <f>+E334*6</f>
        <v>17580</v>
      </c>
      <c r="F339" s="136"/>
      <c r="G339" s="132">
        <f t="shared" si="85"/>
        <v>0</v>
      </c>
      <c r="H339" s="59">
        <f t="shared" si="86"/>
        <v>0</v>
      </c>
    </row>
    <row r="340" spans="1:8" s="32" customFormat="1" ht="18" x14ac:dyDescent="0.25">
      <c r="A340" s="54" t="s">
        <v>576</v>
      </c>
      <c r="B340" s="7" t="s">
        <v>575</v>
      </c>
      <c r="C340" s="3" t="s">
        <v>0</v>
      </c>
      <c r="D340" s="67">
        <f t="shared" si="87"/>
        <v>27787.741935483868</v>
      </c>
      <c r="E340" s="68">
        <f>+E334*7</f>
        <v>20510</v>
      </c>
      <c r="F340" s="136"/>
      <c r="G340" s="132">
        <f t="shared" si="85"/>
        <v>0</v>
      </c>
      <c r="H340" s="59">
        <f t="shared" si="86"/>
        <v>0</v>
      </c>
    </row>
    <row r="341" spans="1:8" s="32" customFormat="1" ht="18" x14ac:dyDescent="0.25">
      <c r="A341" s="54" t="s">
        <v>574</v>
      </c>
      <c r="B341" s="7" t="s">
        <v>573</v>
      </c>
      <c r="C341" s="3" t="s">
        <v>0</v>
      </c>
      <c r="D341" s="67">
        <f t="shared" si="87"/>
        <v>31757.419354838708</v>
      </c>
      <c r="E341" s="68">
        <f>+E334*8</f>
        <v>23440</v>
      </c>
      <c r="F341" s="136"/>
      <c r="G341" s="132">
        <f t="shared" si="85"/>
        <v>0</v>
      </c>
      <c r="H341" s="59">
        <f t="shared" si="86"/>
        <v>0</v>
      </c>
    </row>
    <row r="342" spans="1:8" s="32" customFormat="1" ht="18" x14ac:dyDescent="0.25">
      <c r="A342" s="54" t="s">
        <v>572</v>
      </c>
      <c r="B342" s="7" t="s">
        <v>571</v>
      </c>
      <c r="C342" s="3" t="s">
        <v>0</v>
      </c>
      <c r="D342" s="67">
        <f t="shared" si="87"/>
        <v>35727.096774193546</v>
      </c>
      <c r="E342" s="68">
        <f>+E334*9</f>
        <v>26370</v>
      </c>
      <c r="F342" s="136"/>
      <c r="G342" s="132">
        <f t="shared" si="85"/>
        <v>0</v>
      </c>
      <c r="H342" s="59">
        <f t="shared" si="86"/>
        <v>0</v>
      </c>
    </row>
    <row r="343" spans="1:8" s="32" customFormat="1" ht="18.75" thickBot="1" x14ac:dyDescent="0.3">
      <c r="A343" s="70" t="s">
        <v>570</v>
      </c>
      <c r="B343" s="83" t="s">
        <v>569</v>
      </c>
      <c r="C343" s="72" t="s">
        <v>0</v>
      </c>
      <c r="D343" s="67">
        <f t="shared" si="87"/>
        <v>39696.774193548386</v>
      </c>
      <c r="E343" s="68">
        <f>+E334*10</f>
        <v>29300</v>
      </c>
      <c r="F343" s="141"/>
      <c r="G343" s="146">
        <f t="shared" si="85"/>
        <v>0</v>
      </c>
      <c r="H343" s="74">
        <f t="shared" si="86"/>
        <v>0</v>
      </c>
    </row>
    <row r="344" spans="1:8" s="32" customFormat="1" ht="19.5" thickTop="1" thickBot="1" x14ac:dyDescent="0.3">
      <c r="A344" s="297"/>
      <c r="B344" s="298"/>
      <c r="C344" s="298"/>
      <c r="D344" s="298"/>
      <c r="E344" s="298"/>
      <c r="F344" s="298"/>
      <c r="G344" s="298"/>
      <c r="H344" s="300"/>
    </row>
    <row r="345" spans="1:8" s="32" customFormat="1" ht="18.75" thickTop="1" x14ac:dyDescent="0.25">
      <c r="A345" s="75" t="s">
        <v>568</v>
      </c>
      <c r="B345" s="94" t="s">
        <v>567</v>
      </c>
      <c r="C345" s="77" t="s">
        <v>0</v>
      </c>
      <c r="D345" s="67">
        <f t="shared" ref="D345:D356" si="88">E345*1.2175/0.93</f>
        <v>19008.709677419356</v>
      </c>
      <c r="E345" s="68">
        <f>5808*2.5</f>
        <v>14520</v>
      </c>
      <c r="F345" s="140"/>
      <c r="G345" s="138">
        <f t="shared" ref="G345:G367" si="89">F345*D345</f>
        <v>0</v>
      </c>
      <c r="H345" s="69">
        <f t="shared" ref="H345:H367" si="90">F345*E345</f>
        <v>0</v>
      </c>
    </row>
    <row r="346" spans="1:8" s="32" customFormat="1" ht="18" x14ac:dyDescent="0.25">
      <c r="A346" s="54" t="s">
        <v>566</v>
      </c>
      <c r="B346" s="17" t="s">
        <v>565</v>
      </c>
      <c r="C346" s="3" t="s">
        <v>0</v>
      </c>
      <c r="D346" s="67">
        <f t="shared" si="88"/>
        <v>38017.419354838712</v>
      </c>
      <c r="E346" s="8">
        <f>E345*2</f>
        <v>29040</v>
      </c>
      <c r="F346" s="136"/>
      <c r="G346" s="132">
        <f t="shared" si="89"/>
        <v>0</v>
      </c>
      <c r="H346" s="59">
        <f t="shared" si="90"/>
        <v>0</v>
      </c>
    </row>
    <row r="347" spans="1:8" s="32" customFormat="1" ht="18" x14ac:dyDescent="0.25">
      <c r="A347" s="54" t="s">
        <v>564</v>
      </c>
      <c r="B347" s="17" t="s">
        <v>563</v>
      </c>
      <c r="C347" s="3" t="s">
        <v>0</v>
      </c>
      <c r="D347" s="67">
        <f t="shared" si="88"/>
        <v>57026.129032258068</v>
      </c>
      <c r="E347" s="8">
        <f>E345*3</f>
        <v>43560</v>
      </c>
      <c r="F347" s="136"/>
      <c r="G347" s="132">
        <f t="shared" si="89"/>
        <v>0</v>
      </c>
      <c r="H347" s="59">
        <f t="shared" si="90"/>
        <v>0</v>
      </c>
    </row>
    <row r="348" spans="1:8" s="32" customFormat="1" ht="18" x14ac:dyDescent="0.25">
      <c r="A348" s="54" t="s">
        <v>562</v>
      </c>
      <c r="B348" s="17" t="s">
        <v>561</v>
      </c>
      <c r="C348" s="3" t="s">
        <v>0</v>
      </c>
      <c r="D348" s="67">
        <f t="shared" si="88"/>
        <v>76034.838709677424</v>
      </c>
      <c r="E348" s="8">
        <f>E345*4</f>
        <v>58080</v>
      </c>
      <c r="F348" s="136"/>
      <c r="G348" s="132">
        <f t="shared" si="89"/>
        <v>0</v>
      </c>
      <c r="H348" s="59">
        <f t="shared" si="90"/>
        <v>0</v>
      </c>
    </row>
    <row r="349" spans="1:8" s="32" customFormat="1" ht="18" x14ac:dyDescent="0.25">
      <c r="A349" s="54" t="s">
        <v>560</v>
      </c>
      <c r="B349" s="17" t="s">
        <v>559</v>
      </c>
      <c r="C349" s="3" t="s">
        <v>0</v>
      </c>
      <c r="D349" s="67">
        <f t="shared" si="88"/>
        <v>95043.548387096773</v>
      </c>
      <c r="E349" s="8">
        <f>E345*5</f>
        <v>72600</v>
      </c>
      <c r="F349" s="136"/>
      <c r="G349" s="132">
        <f t="shared" si="89"/>
        <v>0</v>
      </c>
      <c r="H349" s="59">
        <f t="shared" si="90"/>
        <v>0</v>
      </c>
    </row>
    <row r="350" spans="1:8" s="32" customFormat="1" ht="18" x14ac:dyDescent="0.25">
      <c r="A350" s="54" t="s">
        <v>558</v>
      </c>
      <c r="B350" s="17" t="s">
        <v>557</v>
      </c>
      <c r="C350" s="3" t="s">
        <v>0</v>
      </c>
      <c r="D350" s="67">
        <f t="shared" si="88"/>
        <v>114052.25806451614</v>
      </c>
      <c r="E350" s="8">
        <f>E345*6</f>
        <v>87120</v>
      </c>
      <c r="F350" s="136"/>
      <c r="G350" s="132">
        <f t="shared" si="89"/>
        <v>0</v>
      </c>
      <c r="H350" s="59">
        <f t="shared" si="90"/>
        <v>0</v>
      </c>
    </row>
    <row r="351" spans="1:8" s="32" customFormat="1" ht="18" x14ac:dyDescent="0.25">
      <c r="A351" s="54" t="s">
        <v>556</v>
      </c>
      <c r="B351" s="17" t="s">
        <v>555</v>
      </c>
      <c r="C351" s="3" t="s">
        <v>0</v>
      </c>
      <c r="D351" s="67">
        <f t="shared" si="88"/>
        <v>133060.96774193548</v>
      </c>
      <c r="E351" s="8">
        <f>E345*7</f>
        <v>101640</v>
      </c>
      <c r="F351" s="136"/>
      <c r="G351" s="132">
        <f t="shared" si="89"/>
        <v>0</v>
      </c>
      <c r="H351" s="59">
        <f t="shared" si="90"/>
        <v>0</v>
      </c>
    </row>
    <row r="352" spans="1:8" s="32" customFormat="1" ht="18" x14ac:dyDescent="0.25">
      <c r="A352" s="54" t="s">
        <v>554</v>
      </c>
      <c r="B352" s="17" t="s">
        <v>553</v>
      </c>
      <c r="C352" s="3" t="s">
        <v>0</v>
      </c>
      <c r="D352" s="67">
        <f t="shared" si="88"/>
        <v>152069.67741935485</v>
      </c>
      <c r="E352" s="8">
        <f>E345*8</f>
        <v>116160</v>
      </c>
      <c r="F352" s="136"/>
      <c r="G352" s="132">
        <f t="shared" si="89"/>
        <v>0</v>
      </c>
      <c r="H352" s="59">
        <f t="shared" si="90"/>
        <v>0</v>
      </c>
    </row>
    <row r="353" spans="1:8" s="32" customFormat="1" ht="18" x14ac:dyDescent="0.25">
      <c r="A353" s="54" t="s">
        <v>552</v>
      </c>
      <c r="B353" s="17" t="s">
        <v>551</v>
      </c>
      <c r="C353" s="3" t="s">
        <v>0</v>
      </c>
      <c r="D353" s="67">
        <f t="shared" si="88"/>
        <v>171078.38709677418</v>
      </c>
      <c r="E353" s="8">
        <f>E345*9</f>
        <v>130680</v>
      </c>
      <c r="F353" s="136"/>
      <c r="G353" s="132">
        <f t="shared" si="89"/>
        <v>0</v>
      </c>
      <c r="H353" s="59">
        <f t="shared" si="90"/>
        <v>0</v>
      </c>
    </row>
    <row r="354" spans="1:8" s="32" customFormat="1" ht="18" x14ac:dyDescent="0.25">
      <c r="A354" s="54" t="s">
        <v>550</v>
      </c>
      <c r="B354" s="17" t="s">
        <v>549</v>
      </c>
      <c r="C354" s="3" t="s">
        <v>0</v>
      </c>
      <c r="D354" s="67">
        <f t="shared" si="88"/>
        <v>190087.09677419355</v>
      </c>
      <c r="E354" s="8">
        <f>E345*10</f>
        <v>145200</v>
      </c>
      <c r="F354" s="136"/>
      <c r="G354" s="132">
        <f t="shared" si="89"/>
        <v>0</v>
      </c>
      <c r="H354" s="59">
        <f t="shared" si="90"/>
        <v>0</v>
      </c>
    </row>
    <row r="355" spans="1:8" s="32" customFormat="1" ht="18" x14ac:dyDescent="0.25">
      <c r="A355" s="54" t="s">
        <v>548</v>
      </c>
      <c r="B355" s="17" t="s">
        <v>547</v>
      </c>
      <c r="C355" s="3" t="s">
        <v>0</v>
      </c>
      <c r="D355" s="67">
        <f t="shared" si="88"/>
        <v>209095.80645161291</v>
      </c>
      <c r="E355" s="8">
        <f>E345*11</f>
        <v>159720</v>
      </c>
      <c r="F355" s="136"/>
      <c r="G355" s="132">
        <f t="shared" si="89"/>
        <v>0</v>
      </c>
      <c r="H355" s="59">
        <f t="shared" si="90"/>
        <v>0</v>
      </c>
    </row>
    <row r="356" spans="1:8" s="32" customFormat="1" ht="18" x14ac:dyDescent="0.25">
      <c r="A356" s="54" t="s">
        <v>546</v>
      </c>
      <c r="B356" s="17" t="s">
        <v>545</v>
      </c>
      <c r="C356" s="3" t="s">
        <v>0</v>
      </c>
      <c r="D356" s="67">
        <f t="shared" si="88"/>
        <v>228104.51612903227</v>
      </c>
      <c r="E356" s="8">
        <f>E345*12</f>
        <v>174240</v>
      </c>
      <c r="F356" s="136"/>
      <c r="G356" s="132">
        <f t="shared" si="89"/>
        <v>0</v>
      </c>
      <c r="H356" s="59">
        <f t="shared" si="90"/>
        <v>0</v>
      </c>
    </row>
    <row r="357" spans="1:8" s="32" customFormat="1" ht="18" x14ac:dyDescent="0.25">
      <c r="A357" s="54" t="s">
        <v>544</v>
      </c>
      <c r="B357" s="17" t="s">
        <v>543</v>
      </c>
      <c r="C357" s="3" t="s">
        <v>0</v>
      </c>
      <c r="D357" s="67">
        <f t="shared" ref="D357:D362" si="91">E357*1.32/0.93</f>
        <v>267917.41935483873</v>
      </c>
      <c r="E357" s="8">
        <v>188760</v>
      </c>
      <c r="F357" s="136"/>
      <c r="G357" s="132">
        <f t="shared" si="89"/>
        <v>0</v>
      </c>
      <c r="H357" s="59">
        <f t="shared" si="90"/>
        <v>0</v>
      </c>
    </row>
    <row r="358" spans="1:8" s="32" customFormat="1" ht="18" x14ac:dyDescent="0.25">
      <c r="A358" s="54" t="s">
        <v>542</v>
      </c>
      <c r="B358" s="17" t="s">
        <v>541</v>
      </c>
      <c r="C358" s="3" t="s">
        <v>0</v>
      </c>
      <c r="D358" s="67">
        <f t="shared" si="91"/>
        <v>288526.45161290327</v>
      </c>
      <c r="E358" s="8">
        <v>203280</v>
      </c>
      <c r="F358" s="136"/>
      <c r="G358" s="132">
        <f t="shared" si="89"/>
        <v>0</v>
      </c>
      <c r="H358" s="59">
        <f t="shared" si="90"/>
        <v>0</v>
      </c>
    </row>
    <row r="359" spans="1:8" s="32" customFormat="1" ht="18" x14ac:dyDescent="0.25">
      <c r="A359" s="54" t="s">
        <v>540</v>
      </c>
      <c r="B359" s="17" t="s">
        <v>539</v>
      </c>
      <c r="C359" s="3" t="s">
        <v>0</v>
      </c>
      <c r="D359" s="67">
        <f t="shared" si="91"/>
        <v>309135.4838709677</v>
      </c>
      <c r="E359" s="8">
        <v>217800</v>
      </c>
      <c r="F359" s="136"/>
      <c r="G359" s="132">
        <f t="shared" si="89"/>
        <v>0</v>
      </c>
      <c r="H359" s="59">
        <f t="shared" si="90"/>
        <v>0</v>
      </c>
    </row>
    <row r="360" spans="1:8" s="32" customFormat="1" ht="18" x14ac:dyDescent="0.25">
      <c r="A360" s="54" t="s">
        <v>538</v>
      </c>
      <c r="B360" s="17" t="s">
        <v>537</v>
      </c>
      <c r="C360" s="3" t="s">
        <v>0</v>
      </c>
      <c r="D360" s="67">
        <f t="shared" si="91"/>
        <v>329744.51612903224</v>
      </c>
      <c r="E360" s="8">
        <v>232320</v>
      </c>
      <c r="F360" s="136"/>
      <c r="G360" s="132">
        <f t="shared" si="89"/>
        <v>0</v>
      </c>
      <c r="H360" s="59">
        <f t="shared" si="90"/>
        <v>0</v>
      </c>
    </row>
    <row r="361" spans="1:8" s="32" customFormat="1" ht="18" x14ac:dyDescent="0.25">
      <c r="A361" s="54" t="s">
        <v>536</v>
      </c>
      <c r="B361" s="17" t="s">
        <v>535</v>
      </c>
      <c r="C361" s="3" t="s">
        <v>0</v>
      </c>
      <c r="D361" s="67">
        <f t="shared" si="91"/>
        <v>370962.58064516127</v>
      </c>
      <c r="E361" s="8">
        <v>261360</v>
      </c>
      <c r="F361" s="136"/>
      <c r="G361" s="132">
        <f t="shared" si="89"/>
        <v>0</v>
      </c>
      <c r="H361" s="59">
        <f t="shared" si="90"/>
        <v>0</v>
      </c>
    </row>
    <row r="362" spans="1:8" s="32" customFormat="1" ht="18" x14ac:dyDescent="0.25">
      <c r="A362" s="54" t="s">
        <v>534</v>
      </c>
      <c r="B362" s="17" t="s">
        <v>533</v>
      </c>
      <c r="C362" s="3" t="s">
        <v>0</v>
      </c>
      <c r="D362" s="67">
        <f t="shared" si="91"/>
        <v>412180.6451612903</v>
      </c>
      <c r="E362" s="8">
        <v>290400</v>
      </c>
      <c r="F362" s="136"/>
      <c r="G362" s="132">
        <f t="shared" si="89"/>
        <v>0</v>
      </c>
      <c r="H362" s="59">
        <f t="shared" si="90"/>
        <v>0</v>
      </c>
    </row>
    <row r="363" spans="1:8" s="32" customFormat="1" ht="18" x14ac:dyDescent="0.25">
      <c r="A363" s="54"/>
      <c r="B363" s="17" t="s">
        <v>828</v>
      </c>
      <c r="C363" s="3"/>
      <c r="D363" s="67">
        <f>E363*1.27/0.93</f>
        <v>853494.62365591398</v>
      </c>
      <c r="E363" s="8">
        <v>625000</v>
      </c>
      <c r="F363" s="136"/>
      <c r="G363" s="132">
        <f t="shared" si="89"/>
        <v>0</v>
      </c>
      <c r="H363" s="59">
        <f t="shared" si="90"/>
        <v>0</v>
      </c>
    </row>
    <row r="364" spans="1:8" s="32" customFormat="1" ht="18" x14ac:dyDescent="0.25">
      <c r="A364" s="54" t="s">
        <v>532</v>
      </c>
      <c r="B364" s="17" t="s">
        <v>531</v>
      </c>
      <c r="C364" s="3" t="s">
        <v>0</v>
      </c>
      <c r="D364" s="67">
        <f t="shared" ref="D364:D367" si="92">E364*1.27/0.93</f>
        <v>815258.06451612897</v>
      </c>
      <c r="E364" s="8">
        <v>597000</v>
      </c>
      <c r="F364" s="136"/>
      <c r="G364" s="132">
        <f t="shared" si="89"/>
        <v>0</v>
      </c>
      <c r="H364" s="59">
        <f t="shared" si="90"/>
        <v>0</v>
      </c>
    </row>
    <row r="365" spans="1:8" s="32" customFormat="1" ht="18" x14ac:dyDescent="0.25">
      <c r="A365" s="54"/>
      <c r="B365" s="17" t="s">
        <v>881</v>
      </c>
      <c r="C365" s="3" t="s">
        <v>0</v>
      </c>
      <c r="D365" s="67">
        <f t="shared" si="92"/>
        <v>1381978.4946236559</v>
      </c>
      <c r="E365" s="8">
        <v>1012000</v>
      </c>
      <c r="F365" s="136"/>
      <c r="G365" s="132">
        <f t="shared" si="89"/>
        <v>0</v>
      </c>
      <c r="H365" s="59">
        <f t="shared" si="90"/>
        <v>0</v>
      </c>
    </row>
    <row r="366" spans="1:8" s="32" customFormat="1" ht="18" x14ac:dyDescent="0.25">
      <c r="A366" s="54" t="s">
        <v>530</v>
      </c>
      <c r="B366" s="17" t="s">
        <v>529</v>
      </c>
      <c r="C366" s="3" t="s">
        <v>0</v>
      </c>
      <c r="D366" s="67">
        <f t="shared" si="92"/>
        <v>2089354.8387096773</v>
      </c>
      <c r="E366" s="8">
        <v>1530000</v>
      </c>
      <c r="F366" s="136"/>
      <c r="G366" s="132">
        <f t="shared" si="89"/>
        <v>0</v>
      </c>
      <c r="H366" s="59">
        <f t="shared" si="90"/>
        <v>0</v>
      </c>
    </row>
    <row r="367" spans="1:8" s="32" customFormat="1" ht="18.75" thickBot="1" x14ac:dyDescent="0.3">
      <c r="A367" s="54"/>
      <c r="B367" s="17" t="s">
        <v>827</v>
      </c>
      <c r="C367" s="3"/>
      <c r="D367" s="67">
        <f t="shared" si="92"/>
        <v>2961967.7419354836</v>
      </c>
      <c r="E367" s="8">
        <v>2169000</v>
      </c>
      <c r="F367" s="136"/>
      <c r="G367" s="132">
        <f t="shared" si="89"/>
        <v>0</v>
      </c>
      <c r="H367" s="59">
        <f t="shared" si="90"/>
        <v>0</v>
      </c>
    </row>
    <row r="368" spans="1:8" s="32" customFormat="1" ht="19.5" thickTop="1" thickBot="1" x14ac:dyDescent="0.3">
      <c r="A368" s="297" t="s">
        <v>848</v>
      </c>
      <c r="B368" s="298"/>
      <c r="C368" s="298"/>
      <c r="D368" s="298"/>
      <c r="E368" s="298"/>
      <c r="F368" s="298"/>
      <c r="G368" s="298"/>
      <c r="H368" s="300"/>
    </row>
    <row r="369" spans="1:8" s="32" customFormat="1" ht="18.75" thickTop="1" x14ac:dyDescent="0.25">
      <c r="A369" s="166" t="s">
        <v>528</v>
      </c>
      <c r="B369" s="94" t="s">
        <v>849</v>
      </c>
      <c r="C369" s="167"/>
      <c r="D369" s="67">
        <f>E369*1.27/0.93</f>
        <v>13246.236559139785</v>
      </c>
      <c r="E369" s="68">
        <v>9700</v>
      </c>
      <c r="F369" s="135"/>
      <c r="G369" s="138">
        <f t="shared" ref="G369:G380" si="93">F369*D369</f>
        <v>0</v>
      </c>
      <c r="H369" s="69">
        <f t="shared" ref="H369:H380" si="94">F369*E369</f>
        <v>0</v>
      </c>
    </row>
    <row r="370" spans="1:8" s="32" customFormat="1" ht="18" x14ac:dyDescent="0.25">
      <c r="A370" s="64" t="s">
        <v>527</v>
      </c>
      <c r="B370" s="17" t="s">
        <v>850</v>
      </c>
      <c r="C370" s="21"/>
      <c r="D370" s="67">
        <f t="shared" ref="D370:D380" si="95">E370*1.27/0.93</f>
        <v>26492.473118279569</v>
      </c>
      <c r="E370" s="68">
        <f>+E369*2</f>
        <v>19400</v>
      </c>
      <c r="F370" s="136"/>
      <c r="G370" s="132">
        <f t="shared" si="93"/>
        <v>0</v>
      </c>
      <c r="H370" s="59">
        <f t="shared" si="94"/>
        <v>0</v>
      </c>
    </row>
    <row r="371" spans="1:8" s="32" customFormat="1" ht="18" x14ac:dyDescent="0.25">
      <c r="A371" s="64" t="s">
        <v>526</v>
      </c>
      <c r="B371" s="17" t="s">
        <v>851</v>
      </c>
      <c r="C371" s="21"/>
      <c r="D371" s="67">
        <f t="shared" si="95"/>
        <v>39738.709677419356</v>
      </c>
      <c r="E371" s="68">
        <f>+E369*3</f>
        <v>29100</v>
      </c>
      <c r="F371" s="136"/>
      <c r="G371" s="132">
        <f t="shared" si="93"/>
        <v>0</v>
      </c>
      <c r="H371" s="59">
        <f t="shared" si="94"/>
        <v>0</v>
      </c>
    </row>
    <row r="372" spans="1:8" s="32" customFormat="1" ht="18" x14ac:dyDescent="0.25">
      <c r="A372" s="64" t="s">
        <v>525</v>
      </c>
      <c r="B372" s="17" t="s">
        <v>852</v>
      </c>
      <c r="C372" s="21"/>
      <c r="D372" s="67">
        <f t="shared" si="95"/>
        <v>52984.946236559139</v>
      </c>
      <c r="E372" s="68">
        <f>+E369*4</f>
        <v>38800</v>
      </c>
      <c r="F372" s="136"/>
      <c r="G372" s="132">
        <f t="shared" si="93"/>
        <v>0</v>
      </c>
      <c r="H372" s="59">
        <f t="shared" si="94"/>
        <v>0</v>
      </c>
    </row>
    <row r="373" spans="1:8" s="32" customFormat="1" ht="18" x14ac:dyDescent="0.25">
      <c r="A373" s="64" t="s">
        <v>524</v>
      </c>
      <c r="B373" s="17" t="s">
        <v>853</v>
      </c>
      <c r="C373" s="21"/>
      <c r="D373" s="67">
        <f t="shared" si="95"/>
        <v>66231.182795698915</v>
      </c>
      <c r="E373" s="68">
        <f>+E369*5</f>
        <v>48500</v>
      </c>
      <c r="F373" s="136"/>
      <c r="G373" s="132">
        <f t="shared" si="93"/>
        <v>0</v>
      </c>
      <c r="H373" s="59">
        <f t="shared" si="94"/>
        <v>0</v>
      </c>
    </row>
    <row r="374" spans="1:8" s="32" customFormat="1" ht="18" x14ac:dyDescent="0.25">
      <c r="A374" s="64" t="s">
        <v>523</v>
      </c>
      <c r="B374" s="17" t="s">
        <v>854</v>
      </c>
      <c r="C374" s="21"/>
      <c r="D374" s="67">
        <f t="shared" si="95"/>
        <v>79477.419354838712</v>
      </c>
      <c r="E374" s="68">
        <f>+E369*6</f>
        <v>58200</v>
      </c>
      <c r="F374" s="136"/>
      <c r="G374" s="132">
        <f t="shared" si="93"/>
        <v>0</v>
      </c>
      <c r="H374" s="59">
        <f t="shared" si="94"/>
        <v>0</v>
      </c>
    </row>
    <row r="375" spans="1:8" s="32" customFormat="1" ht="18" x14ac:dyDescent="0.25">
      <c r="A375" s="64" t="s">
        <v>522</v>
      </c>
      <c r="B375" s="17" t="s">
        <v>855</v>
      </c>
      <c r="C375" s="21"/>
      <c r="D375" s="67">
        <f t="shared" si="95"/>
        <v>92723.655913978495</v>
      </c>
      <c r="E375" s="68">
        <f>+E369*7</f>
        <v>67900</v>
      </c>
      <c r="F375" s="136"/>
      <c r="G375" s="132">
        <f t="shared" si="93"/>
        <v>0</v>
      </c>
      <c r="H375" s="59">
        <f t="shared" si="94"/>
        <v>0</v>
      </c>
    </row>
    <row r="376" spans="1:8" s="32" customFormat="1" ht="18" x14ac:dyDescent="0.25">
      <c r="A376" s="64" t="s">
        <v>521</v>
      </c>
      <c r="B376" s="17" t="s">
        <v>856</v>
      </c>
      <c r="C376" s="21"/>
      <c r="D376" s="67">
        <f t="shared" si="95"/>
        <v>105969.89247311828</v>
      </c>
      <c r="E376" s="68">
        <f>+E369*8</f>
        <v>77600</v>
      </c>
      <c r="F376" s="136"/>
      <c r="G376" s="132">
        <f t="shared" si="93"/>
        <v>0</v>
      </c>
      <c r="H376" s="59">
        <f t="shared" si="94"/>
        <v>0</v>
      </c>
    </row>
    <row r="377" spans="1:8" s="32" customFormat="1" ht="18" x14ac:dyDescent="0.25">
      <c r="A377" s="64" t="s">
        <v>520</v>
      </c>
      <c r="B377" s="17" t="s">
        <v>857</v>
      </c>
      <c r="C377" s="21"/>
      <c r="D377" s="67">
        <f t="shared" si="95"/>
        <v>119216.12903225806</v>
      </c>
      <c r="E377" s="68">
        <f>+E369*9</f>
        <v>87300</v>
      </c>
      <c r="F377" s="136"/>
      <c r="G377" s="132">
        <f t="shared" si="93"/>
        <v>0</v>
      </c>
      <c r="H377" s="59">
        <f t="shared" si="94"/>
        <v>0</v>
      </c>
    </row>
    <row r="378" spans="1:8" s="32" customFormat="1" ht="18" x14ac:dyDescent="0.25">
      <c r="A378" s="64" t="s">
        <v>519</v>
      </c>
      <c r="B378" s="17" t="s">
        <v>858</v>
      </c>
      <c r="C378" s="21"/>
      <c r="D378" s="67">
        <f t="shared" si="95"/>
        <v>132462.36559139783</v>
      </c>
      <c r="E378" s="68">
        <f>+E369*10</f>
        <v>97000</v>
      </c>
      <c r="F378" s="136"/>
      <c r="G378" s="132">
        <f t="shared" si="93"/>
        <v>0</v>
      </c>
      <c r="H378" s="59">
        <f t="shared" si="94"/>
        <v>0</v>
      </c>
    </row>
    <row r="379" spans="1:8" s="32" customFormat="1" ht="18" x14ac:dyDescent="0.25">
      <c r="A379" s="64" t="s">
        <v>518</v>
      </c>
      <c r="B379" s="17" t="s">
        <v>859</v>
      </c>
      <c r="C379" s="21"/>
      <c r="D379" s="67">
        <f t="shared" si="95"/>
        <v>145708.60215053763</v>
      </c>
      <c r="E379" s="68">
        <f>+E369*11</f>
        <v>106700</v>
      </c>
      <c r="F379" s="136"/>
      <c r="G379" s="132">
        <f t="shared" si="93"/>
        <v>0</v>
      </c>
      <c r="H379" s="59">
        <f t="shared" si="94"/>
        <v>0</v>
      </c>
    </row>
    <row r="380" spans="1:8" s="32" customFormat="1" ht="18.75" thickBot="1" x14ac:dyDescent="0.3">
      <c r="A380" s="168" t="s">
        <v>517</v>
      </c>
      <c r="B380" s="87" t="s">
        <v>860</v>
      </c>
      <c r="C380" s="169"/>
      <c r="D380" s="67">
        <f t="shared" si="95"/>
        <v>158954.83870967742</v>
      </c>
      <c r="E380" s="68">
        <f>+E369*12</f>
        <v>116400</v>
      </c>
      <c r="F380" s="141"/>
      <c r="G380" s="133">
        <f t="shared" si="93"/>
        <v>0</v>
      </c>
      <c r="H380" s="74">
        <f t="shared" si="94"/>
        <v>0</v>
      </c>
    </row>
    <row r="381" spans="1:8" s="32" customFormat="1" ht="19.5" thickTop="1" thickBot="1" x14ac:dyDescent="0.3">
      <c r="A381" s="297" t="s">
        <v>516</v>
      </c>
      <c r="B381" s="298"/>
      <c r="C381" s="298"/>
      <c r="D381" s="298"/>
      <c r="E381" s="298"/>
      <c r="F381" s="298"/>
      <c r="G381" s="298"/>
      <c r="H381" s="300"/>
    </row>
    <row r="382" spans="1:8" s="32" customFormat="1" ht="18.75" thickTop="1" x14ac:dyDescent="0.25">
      <c r="A382" s="75" t="s">
        <v>515</v>
      </c>
      <c r="B382" s="66" t="s">
        <v>514</v>
      </c>
      <c r="C382" s="77" t="s">
        <v>0</v>
      </c>
      <c r="D382" s="67">
        <f>E382*1.27/0.93</f>
        <v>3823.6559139784945</v>
      </c>
      <c r="E382" s="68">
        <v>2800</v>
      </c>
      <c r="F382" s="135"/>
      <c r="G382" s="138">
        <f>F382*D382</f>
        <v>0</v>
      </c>
      <c r="H382" s="69">
        <f>F382*E382</f>
        <v>0</v>
      </c>
    </row>
    <row r="383" spans="1:8" s="32" customFormat="1" ht="18" x14ac:dyDescent="0.25">
      <c r="A383" s="54" t="s">
        <v>513</v>
      </c>
      <c r="B383" s="5" t="s">
        <v>512</v>
      </c>
      <c r="C383" s="3" t="s">
        <v>0</v>
      </c>
      <c r="D383" s="67">
        <f t="shared" ref="D383:D385" si="96">E383*1.27/0.93</f>
        <v>4779.5698924731178</v>
      </c>
      <c r="E383" s="68">
        <v>3500</v>
      </c>
      <c r="F383" s="136"/>
      <c r="G383" s="132">
        <f>F383*D383</f>
        <v>0</v>
      </c>
      <c r="H383" s="59">
        <f>F383*E383</f>
        <v>0</v>
      </c>
    </row>
    <row r="384" spans="1:8" s="32" customFormat="1" ht="18" x14ac:dyDescent="0.25">
      <c r="A384" s="54" t="s">
        <v>511</v>
      </c>
      <c r="B384" s="5" t="s">
        <v>510</v>
      </c>
      <c r="C384" s="3" t="s">
        <v>0</v>
      </c>
      <c r="D384" s="67">
        <f t="shared" si="96"/>
        <v>6281.7204301075262</v>
      </c>
      <c r="E384" s="68">
        <v>4600</v>
      </c>
      <c r="F384" s="136"/>
      <c r="G384" s="132">
        <f>F384*D384</f>
        <v>0</v>
      </c>
      <c r="H384" s="59">
        <f>F384*E384</f>
        <v>0</v>
      </c>
    </row>
    <row r="385" spans="1:8" s="32" customFormat="1" ht="18.75" thickBot="1" x14ac:dyDescent="0.3">
      <c r="A385" s="70" t="s">
        <v>509</v>
      </c>
      <c r="B385" s="71" t="s">
        <v>508</v>
      </c>
      <c r="C385" s="72" t="s">
        <v>0</v>
      </c>
      <c r="D385" s="67">
        <f t="shared" si="96"/>
        <v>8876.3440860215051</v>
      </c>
      <c r="E385" s="68">
        <v>6500</v>
      </c>
      <c r="F385" s="141"/>
      <c r="G385" s="133">
        <f>F385*D385</f>
        <v>0</v>
      </c>
      <c r="H385" s="74">
        <f>F385*E385</f>
        <v>0</v>
      </c>
    </row>
    <row r="386" spans="1:8" s="32" customFormat="1" ht="19.5" thickTop="1" thickBot="1" x14ac:dyDescent="0.3">
      <c r="A386" s="297" t="s">
        <v>507</v>
      </c>
      <c r="B386" s="298"/>
      <c r="C386" s="298"/>
      <c r="D386" s="298"/>
      <c r="E386" s="298"/>
      <c r="F386" s="298"/>
      <c r="G386" s="298"/>
      <c r="H386" s="300"/>
    </row>
    <row r="387" spans="1:8" s="32" customFormat="1" ht="18.75" thickTop="1" x14ac:dyDescent="0.25">
      <c r="A387" s="75" t="s">
        <v>506</v>
      </c>
      <c r="B387" s="76" t="s">
        <v>505</v>
      </c>
      <c r="C387" s="77" t="s">
        <v>0</v>
      </c>
      <c r="D387" s="67">
        <f>E387*1.27/0.93</f>
        <v>3960.2150537634407</v>
      </c>
      <c r="E387" s="68">
        <f>E388/2</f>
        <v>2900</v>
      </c>
      <c r="F387" s="135"/>
      <c r="G387" s="138">
        <f t="shared" ref="G387:G395" si="97">F387*D387</f>
        <v>0</v>
      </c>
      <c r="H387" s="69">
        <f t="shared" ref="H387:H395" si="98">F387*E387</f>
        <v>0</v>
      </c>
    </row>
    <row r="388" spans="1:8" s="32" customFormat="1" ht="18" x14ac:dyDescent="0.25">
      <c r="A388" s="54" t="s">
        <v>504</v>
      </c>
      <c r="B388" s="7" t="s">
        <v>503</v>
      </c>
      <c r="C388" s="3" t="s">
        <v>0</v>
      </c>
      <c r="D388" s="67">
        <f t="shared" ref="D388:D395" si="99">E388*1.27/0.93</f>
        <v>7920.4301075268813</v>
      </c>
      <c r="E388" s="8">
        <v>5800</v>
      </c>
      <c r="F388" s="136"/>
      <c r="G388" s="132">
        <f t="shared" si="97"/>
        <v>0</v>
      </c>
      <c r="H388" s="59">
        <f t="shared" si="98"/>
        <v>0</v>
      </c>
    </row>
    <row r="389" spans="1:8" s="32" customFormat="1" ht="18" x14ac:dyDescent="0.25">
      <c r="A389" s="54" t="s">
        <v>502</v>
      </c>
      <c r="B389" s="7" t="s">
        <v>501</v>
      </c>
      <c r="C389" s="3" t="s">
        <v>0</v>
      </c>
      <c r="D389" s="67">
        <f t="shared" si="99"/>
        <v>15840.860215053763</v>
      </c>
      <c r="E389" s="8">
        <f>E388*2</f>
        <v>11600</v>
      </c>
      <c r="F389" s="136"/>
      <c r="G389" s="132">
        <f t="shared" si="97"/>
        <v>0</v>
      </c>
      <c r="H389" s="59">
        <f t="shared" si="98"/>
        <v>0</v>
      </c>
    </row>
    <row r="390" spans="1:8" s="32" customFormat="1" ht="18" x14ac:dyDescent="0.25">
      <c r="A390" s="54" t="s">
        <v>500</v>
      </c>
      <c r="B390" s="7" t="s">
        <v>499</v>
      </c>
      <c r="C390" s="3" t="s">
        <v>0</v>
      </c>
      <c r="D390" s="67">
        <f t="shared" si="99"/>
        <v>23761.290322580644</v>
      </c>
      <c r="E390" s="8">
        <f>E388*3</f>
        <v>17400</v>
      </c>
      <c r="F390" s="136"/>
      <c r="G390" s="132">
        <f t="shared" si="97"/>
        <v>0</v>
      </c>
      <c r="H390" s="59">
        <f t="shared" si="98"/>
        <v>0</v>
      </c>
    </row>
    <row r="391" spans="1:8" s="32" customFormat="1" ht="18" x14ac:dyDescent="0.25">
      <c r="A391" s="54" t="s">
        <v>498</v>
      </c>
      <c r="B391" s="7" t="s">
        <v>497</v>
      </c>
      <c r="C391" s="3" t="s">
        <v>0</v>
      </c>
      <c r="D391" s="67">
        <f t="shared" si="99"/>
        <v>31681.720430107525</v>
      </c>
      <c r="E391" s="8">
        <f>E388*4</f>
        <v>23200</v>
      </c>
      <c r="F391" s="136"/>
      <c r="G391" s="132">
        <f t="shared" si="97"/>
        <v>0</v>
      </c>
      <c r="H391" s="59">
        <f t="shared" si="98"/>
        <v>0</v>
      </c>
    </row>
    <row r="392" spans="1:8" s="32" customFormat="1" ht="18" x14ac:dyDescent="0.25">
      <c r="A392" s="54" t="s">
        <v>496</v>
      </c>
      <c r="B392" s="7" t="s">
        <v>495</v>
      </c>
      <c r="C392" s="3" t="s">
        <v>0</v>
      </c>
      <c r="D392" s="67">
        <f t="shared" si="99"/>
        <v>39602.150537634407</v>
      </c>
      <c r="E392" s="8">
        <f>E388*5</f>
        <v>29000</v>
      </c>
      <c r="F392" s="136"/>
      <c r="G392" s="132">
        <f t="shared" si="97"/>
        <v>0</v>
      </c>
      <c r="H392" s="59">
        <f t="shared" si="98"/>
        <v>0</v>
      </c>
    </row>
    <row r="393" spans="1:8" s="32" customFormat="1" ht="18" x14ac:dyDescent="0.25">
      <c r="A393" s="54" t="s">
        <v>494</v>
      </c>
      <c r="B393" s="5" t="s">
        <v>493</v>
      </c>
      <c r="C393" s="3" t="s">
        <v>0</v>
      </c>
      <c r="D393" s="67">
        <f t="shared" si="99"/>
        <v>47522.580645161288</v>
      </c>
      <c r="E393" s="8">
        <f>E388*6</f>
        <v>34800</v>
      </c>
      <c r="F393" s="136"/>
      <c r="G393" s="132">
        <f t="shared" si="97"/>
        <v>0</v>
      </c>
      <c r="H393" s="59">
        <f t="shared" si="98"/>
        <v>0</v>
      </c>
    </row>
    <row r="394" spans="1:8" s="32" customFormat="1" ht="18" x14ac:dyDescent="0.25">
      <c r="A394" s="54" t="s">
        <v>492</v>
      </c>
      <c r="B394" s="5" t="s">
        <v>491</v>
      </c>
      <c r="C394" s="3" t="s">
        <v>0</v>
      </c>
      <c r="D394" s="67">
        <f t="shared" si="99"/>
        <v>57491.397849462366</v>
      </c>
      <c r="E394" s="8">
        <v>42100</v>
      </c>
      <c r="F394" s="136"/>
      <c r="G394" s="132">
        <f t="shared" si="97"/>
        <v>0</v>
      </c>
      <c r="H394" s="59">
        <f t="shared" si="98"/>
        <v>0</v>
      </c>
    </row>
    <row r="395" spans="1:8" s="32" customFormat="1" ht="18.75" thickBot="1" x14ac:dyDescent="0.3">
      <c r="A395" s="70" t="s">
        <v>490</v>
      </c>
      <c r="B395" s="71" t="s">
        <v>489</v>
      </c>
      <c r="C395" s="72" t="s">
        <v>0</v>
      </c>
      <c r="D395" s="67">
        <f t="shared" si="99"/>
        <v>65548.387096774197</v>
      </c>
      <c r="E395" s="73">
        <v>48000</v>
      </c>
      <c r="F395" s="141"/>
      <c r="G395" s="133">
        <f t="shared" si="97"/>
        <v>0</v>
      </c>
      <c r="H395" s="74">
        <f t="shared" si="98"/>
        <v>0</v>
      </c>
    </row>
    <row r="396" spans="1:8" s="32" customFormat="1" ht="19.5" thickTop="1" thickBot="1" x14ac:dyDescent="0.3">
      <c r="A396" s="297" t="s">
        <v>488</v>
      </c>
      <c r="B396" s="298"/>
      <c r="C396" s="298"/>
      <c r="D396" s="298"/>
      <c r="E396" s="298"/>
      <c r="F396" s="298"/>
      <c r="G396" s="298"/>
      <c r="H396" s="300"/>
    </row>
    <row r="397" spans="1:8" s="32" customFormat="1" ht="18.75" thickTop="1" x14ac:dyDescent="0.25">
      <c r="A397" s="75" t="s">
        <v>487</v>
      </c>
      <c r="B397" s="76" t="s">
        <v>486</v>
      </c>
      <c r="C397" s="77" t="s">
        <v>0</v>
      </c>
      <c r="D397" s="67">
        <f>E397*1.27/0.93</f>
        <v>7647.311827956989</v>
      </c>
      <c r="E397" s="68">
        <v>5600</v>
      </c>
      <c r="F397" s="135"/>
      <c r="G397" s="138">
        <f>D397*F397</f>
        <v>0</v>
      </c>
      <c r="H397" s="69">
        <f>F397*E397</f>
        <v>0</v>
      </c>
    </row>
    <row r="398" spans="1:8" s="32" customFormat="1" ht="18" x14ac:dyDescent="0.25">
      <c r="A398" s="54" t="s">
        <v>485</v>
      </c>
      <c r="B398" s="11" t="s">
        <v>795</v>
      </c>
      <c r="C398" s="22" t="s">
        <v>0</v>
      </c>
      <c r="D398" s="67">
        <f t="shared" ref="D398:D399" si="100">E398*1.27/0.93</f>
        <v>31394.946236559139</v>
      </c>
      <c r="E398" s="68">
        <v>22990</v>
      </c>
      <c r="F398" s="136"/>
      <c r="G398" s="132">
        <f>D398*F398</f>
        <v>0</v>
      </c>
      <c r="H398" s="59">
        <f>F398*E398</f>
        <v>0</v>
      </c>
    </row>
    <row r="399" spans="1:8" s="32" customFormat="1" ht="18.75" thickBot="1" x14ac:dyDescent="0.3">
      <c r="A399" s="70" t="s">
        <v>484</v>
      </c>
      <c r="B399" s="92" t="s">
        <v>483</v>
      </c>
      <c r="C399" s="72" t="s">
        <v>0</v>
      </c>
      <c r="D399" s="67">
        <f t="shared" si="100"/>
        <v>110612.90322580644</v>
      </c>
      <c r="E399" s="68">
        <v>81000</v>
      </c>
      <c r="F399" s="141"/>
      <c r="G399" s="133">
        <f>D399*F399</f>
        <v>0</v>
      </c>
      <c r="H399" s="74">
        <f>F399*E399</f>
        <v>0</v>
      </c>
    </row>
    <row r="400" spans="1:8" s="32" customFormat="1" ht="19.5" thickTop="1" thickBot="1" x14ac:dyDescent="0.3">
      <c r="A400" s="297" t="s">
        <v>482</v>
      </c>
      <c r="B400" s="298"/>
      <c r="C400" s="298"/>
      <c r="D400" s="298"/>
      <c r="E400" s="298"/>
      <c r="F400" s="299"/>
      <c r="G400" s="298"/>
      <c r="H400" s="300"/>
    </row>
    <row r="401" spans="1:8" s="32" customFormat="1" ht="18.75" thickTop="1" x14ac:dyDescent="0.25">
      <c r="A401" s="65" t="s">
        <v>481</v>
      </c>
      <c r="B401" s="66" t="s">
        <v>913</v>
      </c>
      <c r="C401" s="85" t="s">
        <v>0</v>
      </c>
      <c r="D401" s="80">
        <f>E401*1.27/0.93</f>
        <v>760634.40860215051</v>
      </c>
      <c r="E401" s="68">
        <v>557000</v>
      </c>
      <c r="F401" s="135"/>
      <c r="G401" s="138">
        <f>F401*D401</f>
        <v>0</v>
      </c>
      <c r="H401" s="69">
        <f>F401*E401</f>
        <v>0</v>
      </c>
    </row>
    <row r="402" spans="1:8" s="32" customFormat="1" ht="18" x14ac:dyDescent="0.25">
      <c r="A402" s="65"/>
      <c r="B402" s="66" t="s">
        <v>925</v>
      </c>
      <c r="C402" s="85"/>
      <c r="D402" s="80">
        <f>E402*1.27/0.93</f>
        <v>793135.48387096776</v>
      </c>
      <c r="E402" s="68">
        <v>580800</v>
      </c>
      <c r="F402" s="227"/>
      <c r="G402" s="138">
        <f>F402*D402</f>
        <v>0</v>
      </c>
      <c r="H402" s="69">
        <f>F402*E402</f>
        <v>0</v>
      </c>
    </row>
    <row r="403" spans="1:8" s="32" customFormat="1" ht="18" x14ac:dyDescent="0.25">
      <c r="A403" s="57" t="s">
        <v>480</v>
      </c>
      <c r="B403" s="5" t="s">
        <v>479</v>
      </c>
      <c r="C403" s="15" t="s">
        <v>0</v>
      </c>
      <c r="D403" s="80">
        <f t="shared" ref="D403:D404" si="101">E403*1.27/0.93</f>
        <v>577645.16129032255</v>
      </c>
      <c r="E403" s="68">
        <v>423000</v>
      </c>
      <c r="F403" s="141"/>
      <c r="G403" s="132">
        <f>F403*D403</f>
        <v>0</v>
      </c>
      <c r="H403" s="59">
        <f>F403*E403</f>
        <v>0</v>
      </c>
    </row>
    <row r="404" spans="1:8" s="32" customFormat="1" ht="18.75" thickBot="1" x14ac:dyDescent="0.3">
      <c r="A404" s="78" t="s">
        <v>478</v>
      </c>
      <c r="B404" s="71" t="s">
        <v>832</v>
      </c>
      <c r="C404" s="86" t="s">
        <v>0</v>
      </c>
      <c r="D404" s="80">
        <f t="shared" si="101"/>
        <v>512096.77419354836</v>
      </c>
      <c r="E404" s="68">
        <v>375000</v>
      </c>
      <c r="F404" s="137"/>
      <c r="G404" s="133">
        <f>F404*D404</f>
        <v>0</v>
      </c>
      <c r="H404" s="74">
        <f>F404*E404</f>
        <v>0</v>
      </c>
    </row>
    <row r="405" spans="1:8" s="32" customFormat="1" ht="21.75" thickTop="1" thickBot="1" x14ac:dyDescent="0.3">
      <c r="A405" s="276" t="s">
        <v>477</v>
      </c>
      <c r="B405" s="277"/>
      <c r="C405" s="277"/>
      <c r="D405" s="277"/>
      <c r="E405" s="277"/>
      <c r="F405" s="296"/>
      <c r="G405" s="277"/>
      <c r="H405" s="278"/>
    </row>
    <row r="406" spans="1:8" s="32" customFormat="1" ht="18.75" thickTop="1" x14ac:dyDescent="0.25">
      <c r="A406" s="75" t="s">
        <v>476</v>
      </c>
      <c r="B406" s="193" t="s">
        <v>841</v>
      </c>
      <c r="C406" s="77" t="s">
        <v>0</v>
      </c>
      <c r="D406" s="80">
        <f>E406*1.27/0.93</f>
        <v>176161.29032258064</v>
      </c>
      <c r="E406" s="68">
        <v>129000</v>
      </c>
      <c r="F406" s="135"/>
      <c r="G406" s="138">
        <f t="shared" ref="G406:G416" si="102">F406*D406</f>
        <v>0</v>
      </c>
      <c r="H406" s="69">
        <f t="shared" ref="H406:H416" si="103">F406*E406</f>
        <v>0</v>
      </c>
    </row>
    <row r="407" spans="1:8" s="32" customFormat="1" ht="36" x14ac:dyDescent="0.25">
      <c r="A407" s="54"/>
      <c r="B407" s="207" t="s">
        <v>842</v>
      </c>
      <c r="C407" s="3"/>
      <c r="D407" s="80">
        <f t="shared" ref="D407:D416" si="104">E407*1.27/0.93</f>
        <v>150215.05376344084</v>
      </c>
      <c r="E407" s="68">
        <v>110000</v>
      </c>
      <c r="F407" s="136"/>
      <c r="G407" s="132">
        <f t="shared" si="102"/>
        <v>0</v>
      </c>
      <c r="H407" s="59">
        <f t="shared" si="103"/>
        <v>0</v>
      </c>
    </row>
    <row r="408" spans="1:8" s="32" customFormat="1" ht="18" x14ac:dyDescent="0.25">
      <c r="A408" s="54"/>
      <c r="B408" s="208" t="s">
        <v>843</v>
      </c>
      <c r="C408" s="3"/>
      <c r="D408" s="80">
        <f t="shared" si="104"/>
        <v>696451.61290322582</v>
      </c>
      <c r="E408" s="68">
        <v>510000</v>
      </c>
      <c r="F408" s="136"/>
      <c r="G408" s="132">
        <f t="shared" si="102"/>
        <v>0</v>
      </c>
      <c r="H408" s="59">
        <f t="shared" si="103"/>
        <v>0</v>
      </c>
    </row>
    <row r="409" spans="1:8" s="32" customFormat="1" ht="18" x14ac:dyDescent="0.25">
      <c r="A409" s="54" t="s">
        <v>475</v>
      </c>
      <c r="B409" s="6" t="s">
        <v>926</v>
      </c>
      <c r="C409" s="3" t="s">
        <v>0</v>
      </c>
      <c r="D409" s="80">
        <f t="shared" si="104"/>
        <v>149532.25806451612</v>
      </c>
      <c r="E409" s="68">
        <v>109500</v>
      </c>
      <c r="F409" s="136"/>
      <c r="G409" s="132">
        <f t="shared" si="102"/>
        <v>0</v>
      </c>
      <c r="H409" s="59">
        <f t="shared" si="103"/>
        <v>0</v>
      </c>
    </row>
    <row r="410" spans="1:8" s="32" customFormat="1" ht="18" x14ac:dyDescent="0.25">
      <c r="A410" s="54" t="s">
        <v>474</v>
      </c>
      <c r="B410" s="6" t="s">
        <v>473</v>
      </c>
      <c r="C410" s="3" t="s">
        <v>0</v>
      </c>
      <c r="D410" s="80">
        <f t="shared" si="104"/>
        <v>15021.505376344085</v>
      </c>
      <c r="E410" s="68">
        <v>11000</v>
      </c>
      <c r="F410" s="136"/>
      <c r="G410" s="132">
        <f t="shared" si="102"/>
        <v>0</v>
      </c>
      <c r="H410" s="59">
        <f t="shared" si="103"/>
        <v>0</v>
      </c>
    </row>
    <row r="411" spans="1:8" s="32" customFormat="1" ht="18" x14ac:dyDescent="0.25">
      <c r="A411" s="54" t="s">
        <v>472</v>
      </c>
      <c r="B411" s="6" t="s">
        <v>896</v>
      </c>
      <c r="C411" s="3" t="s">
        <v>0</v>
      </c>
      <c r="D411" s="80">
        <f t="shared" si="104"/>
        <v>66913.978494623647</v>
      </c>
      <c r="E411" s="68">
        <v>49000</v>
      </c>
      <c r="F411" s="136"/>
      <c r="G411" s="132">
        <f t="shared" si="102"/>
        <v>0</v>
      </c>
      <c r="H411" s="59">
        <f t="shared" si="103"/>
        <v>0</v>
      </c>
    </row>
    <row r="412" spans="1:8" s="32" customFormat="1" ht="18" x14ac:dyDescent="0.25">
      <c r="A412" s="54"/>
      <c r="B412" s="206" t="s">
        <v>897</v>
      </c>
      <c r="C412" s="3"/>
      <c r="D412" s="80">
        <f t="shared" si="104"/>
        <v>60086.021505376339</v>
      </c>
      <c r="E412" s="68">
        <v>44000</v>
      </c>
      <c r="F412" s="136"/>
      <c r="G412" s="132"/>
      <c r="H412" s="59">
        <f t="shared" si="103"/>
        <v>0</v>
      </c>
    </row>
    <row r="413" spans="1:8" s="32" customFormat="1" ht="18" x14ac:dyDescent="0.25">
      <c r="A413" s="54" t="s">
        <v>471</v>
      </c>
      <c r="B413" s="23" t="s">
        <v>470</v>
      </c>
      <c r="C413" s="3" t="s">
        <v>0</v>
      </c>
      <c r="D413" s="80">
        <f t="shared" si="104"/>
        <v>1229.0322580645161</v>
      </c>
      <c r="E413" s="68">
        <v>900</v>
      </c>
      <c r="F413" s="136"/>
      <c r="G413" s="132">
        <f t="shared" si="102"/>
        <v>0</v>
      </c>
      <c r="H413" s="59">
        <f t="shared" si="103"/>
        <v>0</v>
      </c>
    </row>
    <row r="414" spans="1:8" s="32" customFormat="1" ht="18" x14ac:dyDescent="0.25">
      <c r="A414" s="54" t="s">
        <v>469</v>
      </c>
      <c r="B414" s="23" t="s">
        <v>468</v>
      </c>
      <c r="C414" s="3" t="s">
        <v>0</v>
      </c>
      <c r="D414" s="80">
        <f t="shared" si="104"/>
        <v>57081.720430107525</v>
      </c>
      <c r="E414" s="68">
        <v>41800</v>
      </c>
      <c r="F414" s="136"/>
      <c r="G414" s="132">
        <f t="shared" si="102"/>
        <v>0</v>
      </c>
      <c r="H414" s="59">
        <f t="shared" si="103"/>
        <v>0</v>
      </c>
    </row>
    <row r="415" spans="1:8" s="32" customFormat="1" ht="18" x14ac:dyDescent="0.25">
      <c r="A415" s="54" t="s">
        <v>467</v>
      </c>
      <c r="B415" s="23" t="s">
        <v>466</v>
      </c>
      <c r="C415" s="3" t="s">
        <v>0</v>
      </c>
      <c r="D415" s="80">
        <f t="shared" si="104"/>
        <v>1024.1935483870968</v>
      </c>
      <c r="E415" s="68">
        <v>750</v>
      </c>
      <c r="F415" s="136"/>
      <c r="G415" s="132">
        <f t="shared" si="102"/>
        <v>0</v>
      </c>
      <c r="H415" s="59">
        <f t="shared" si="103"/>
        <v>0</v>
      </c>
    </row>
    <row r="416" spans="1:8" s="32" customFormat="1" ht="18.75" thickBot="1" x14ac:dyDescent="0.3">
      <c r="A416" s="70" t="s">
        <v>465</v>
      </c>
      <c r="B416" s="81" t="s">
        <v>464</v>
      </c>
      <c r="C416" s="72" t="s">
        <v>0</v>
      </c>
      <c r="D416" s="80">
        <f t="shared" si="104"/>
        <v>1092.4731182795699</v>
      </c>
      <c r="E416" s="68">
        <v>800</v>
      </c>
      <c r="F416" s="137"/>
      <c r="G416" s="133">
        <f t="shared" si="102"/>
        <v>0</v>
      </c>
      <c r="H416" s="74">
        <f t="shared" si="103"/>
        <v>0</v>
      </c>
    </row>
    <row r="417" spans="1:8" s="32" customFormat="1" ht="21.75" thickTop="1" thickBot="1" x14ac:dyDescent="0.3">
      <c r="A417" s="276" t="s">
        <v>705</v>
      </c>
      <c r="B417" s="277"/>
      <c r="C417" s="277"/>
      <c r="D417" s="277"/>
      <c r="E417" s="277"/>
      <c r="F417" s="277"/>
      <c r="G417" s="277"/>
      <c r="H417" s="278"/>
    </row>
    <row r="418" spans="1:8" s="32" customFormat="1" ht="19.5" thickTop="1" thickBot="1" x14ac:dyDescent="0.3">
      <c r="A418" s="304" t="s">
        <v>704</v>
      </c>
      <c r="B418" s="305"/>
      <c r="C418" s="305"/>
      <c r="D418" s="305"/>
      <c r="E418" s="305"/>
      <c r="F418" s="305"/>
      <c r="G418" s="305"/>
      <c r="H418" s="306"/>
    </row>
    <row r="419" spans="1:8" s="32" customFormat="1" ht="18.75" thickTop="1" x14ac:dyDescent="0.25">
      <c r="A419" s="170"/>
      <c r="B419" s="171" t="s">
        <v>825</v>
      </c>
      <c r="C419" s="77" t="s">
        <v>0</v>
      </c>
      <c r="D419" s="67">
        <f>E419*1.27/0.93</f>
        <v>16113.978494623656</v>
      </c>
      <c r="E419" s="68">
        <v>11800</v>
      </c>
      <c r="F419" s="135"/>
      <c r="G419" s="172">
        <f t="shared" ref="G419:G431" si="105">F419*D419</f>
        <v>0</v>
      </c>
      <c r="H419" s="69">
        <f t="shared" ref="H419:H431" si="106">F419*E419</f>
        <v>0</v>
      </c>
    </row>
    <row r="420" spans="1:8" s="32" customFormat="1" ht="18" x14ac:dyDescent="0.25">
      <c r="A420" s="54" t="s">
        <v>703</v>
      </c>
      <c r="B420" s="24" t="s">
        <v>702</v>
      </c>
      <c r="C420" s="3" t="s">
        <v>0</v>
      </c>
      <c r="D420" s="67">
        <f t="shared" ref="D420:D431" si="107">E420*1.27/0.93</f>
        <v>20407.397849462366</v>
      </c>
      <c r="E420" s="68">
        <v>14944</v>
      </c>
      <c r="F420" s="136"/>
      <c r="G420" s="132">
        <f t="shared" si="105"/>
        <v>0</v>
      </c>
      <c r="H420" s="59">
        <f t="shared" si="106"/>
        <v>0</v>
      </c>
    </row>
    <row r="421" spans="1:8" s="32" customFormat="1" ht="18" x14ac:dyDescent="0.25">
      <c r="A421" s="54" t="s">
        <v>701</v>
      </c>
      <c r="B421" s="24" t="s">
        <v>700</v>
      </c>
      <c r="C421" s="3" t="s">
        <v>0</v>
      </c>
      <c r="D421" s="67">
        <f t="shared" si="107"/>
        <v>24034.408602150535</v>
      </c>
      <c r="E421" s="68">
        <v>17600</v>
      </c>
      <c r="F421" s="136"/>
      <c r="G421" s="132">
        <f t="shared" si="105"/>
        <v>0</v>
      </c>
      <c r="H421" s="59">
        <f t="shared" si="106"/>
        <v>0</v>
      </c>
    </row>
    <row r="422" spans="1:8" s="32" customFormat="1" ht="18" x14ac:dyDescent="0.25">
      <c r="A422" s="54" t="s">
        <v>699</v>
      </c>
      <c r="B422" s="24" t="s">
        <v>698</v>
      </c>
      <c r="C422" s="3" t="s">
        <v>0</v>
      </c>
      <c r="D422" s="67">
        <f t="shared" si="107"/>
        <v>28540.860215053763</v>
      </c>
      <c r="E422" s="68">
        <v>20900</v>
      </c>
      <c r="F422" s="136"/>
      <c r="G422" s="132">
        <f t="shared" si="105"/>
        <v>0</v>
      </c>
      <c r="H422" s="59">
        <f t="shared" si="106"/>
        <v>0</v>
      </c>
    </row>
    <row r="423" spans="1:8" s="32" customFormat="1" ht="18" x14ac:dyDescent="0.25">
      <c r="A423" s="54" t="s">
        <v>697</v>
      </c>
      <c r="B423" s="24" t="s">
        <v>696</v>
      </c>
      <c r="C423" s="3" t="s">
        <v>0</v>
      </c>
      <c r="D423" s="67">
        <f t="shared" si="107"/>
        <v>32910.752688172041</v>
      </c>
      <c r="E423" s="68">
        <v>24100</v>
      </c>
      <c r="F423" s="136"/>
      <c r="G423" s="132">
        <f t="shared" si="105"/>
        <v>0</v>
      </c>
      <c r="H423" s="59">
        <f t="shared" si="106"/>
        <v>0</v>
      </c>
    </row>
    <row r="424" spans="1:8" s="32" customFormat="1" ht="18" x14ac:dyDescent="0.25">
      <c r="A424" s="54" t="s">
        <v>695</v>
      </c>
      <c r="B424" s="24" t="s">
        <v>694</v>
      </c>
      <c r="C424" s="3" t="s">
        <v>0</v>
      </c>
      <c r="D424" s="67">
        <f t="shared" si="107"/>
        <v>37826.881720430109</v>
      </c>
      <c r="E424" s="68">
        <v>27700</v>
      </c>
      <c r="F424" s="136"/>
      <c r="G424" s="132">
        <f t="shared" si="105"/>
        <v>0</v>
      </c>
      <c r="H424" s="59">
        <f t="shared" si="106"/>
        <v>0</v>
      </c>
    </row>
    <row r="425" spans="1:8" s="32" customFormat="1" ht="18" x14ac:dyDescent="0.25">
      <c r="A425" s="54"/>
      <c r="B425" s="24" t="s">
        <v>864</v>
      </c>
      <c r="C425" s="3"/>
      <c r="D425" s="67">
        <f t="shared" si="107"/>
        <v>45883.870967741932</v>
      </c>
      <c r="E425" s="68">
        <v>33600</v>
      </c>
      <c r="F425" s="136"/>
      <c r="G425" s="132">
        <f t="shared" si="105"/>
        <v>0</v>
      </c>
      <c r="H425" s="59">
        <f t="shared" si="106"/>
        <v>0</v>
      </c>
    </row>
    <row r="426" spans="1:8" s="32" customFormat="1" ht="18" x14ac:dyDescent="0.25">
      <c r="A426" s="54"/>
      <c r="B426" s="24" t="s">
        <v>865</v>
      </c>
      <c r="C426" s="3"/>
      <c r="D426" s="67">
        <f t="shared" si="107"/>
        <v>4779.5698924731178</v>
      </c>
      <c r="E426" s="68">
        <v>3500</v>
      </c>
      <c r="F426" s="136"/>
      <c r="G426" s="132">
        <f t="shared" si="105"/>
        <v>0</v>
      </c>
      <c r="H426" s="59">
        <f t="shared" si="106"/>
        <v>0</v>
      </c>
    </row>
    <row r="427" spans="1:8" s="32" customFormat="1" ht="18" x14ac:dyDescent="0.25">
      <c r="A427" s="54" t="s">
        <v>693</v>
      </c>
      <c r="B427" s="7" t="s">
        <v>692</v>
      </c>
      <c r="C427" s="3" t="s">
        <v>0</v>
      </c>
      <c r="D427" s="67">
        <f t="shared" si="107"/>
        <v>13929.032258064515</v>
      </c>
      <c r="E427" s="68">
        <v>10200</v>
      </c>
      <c r="F427" s="136"/>
      <c r="G427" s="132">
        <f t="shared" si="105"/>
        <v>0</v>
      </c>
      <c r="H427" s="59">
        <f t="shared" si="106"/>
        <v>0</v>
      </c>
    </row>
    <row r="428" spans="1:8" s="32" customFormat="1" ht="18" x14ac:dyDescent="0.25">
      <c r="A428" s="54" t="s">
        <v>691</v>
      </c>
      <c r="B428" s="7" t="s">
        <v>690</v>
      </c>
      <c r="C428" s="3" t="s">
        <v>0</v>
      </c>
      <c r="D428" s="67">
        <f t="shared" si="107"/>
        <v>13109.677419354837</v>
      </c>
      <c r="E428" s="68">
        <v>9600</v>
      </c>
      <c r="F428" s="136"/>
      <c r="G428" s="132">
        <f t="shared" si="105"/>
        <v>0</v>
      </c>
      <c r="H428" s="59">
        <f t="shared" si="106"/>
        <v>0</v>
      </c>
    </row>
    <row r="429" spans="1:8" s="32" customFormat="1" ht="18" x14ac:dyDescent="0.25">
      <c r="A429" s="54" t="s">
        <v>689</v>
      </c>
      <c r="B429" s="7" t="s">
        <v>688</v>
      </c>
      <c r="C429" s="3" t="s">
        <v>0</v>
      </c>
      <c r="D429" s="67">
        <f t="shared" si="107"/>
        <v>9559.1397849462355</v>
      </c>
      <c r="E429" s="68">
        <v>7000</v>
      </c>
      <c r="F429" s="136"/>
      <c r="G429" s="132">
        <f t="shared" si="105"/>
        <v>0</v>
      </c>
      <c r="H429" s="59">
        <f t="shared" si="106"/>
        <v>0</v>
      </c>
    </row>
    <row r="430" spans="1:8" s="32" customFormat="1" ht="18" x14ac:dyDescent="0.25">
      <c r="A430" s="54" t="s">
        <v>687</v>
      </c>
      <c r="B430" s="7" t="s">
        <v>686</v>
      </c>
      <c r="C430" s="3" t="s">
        <v>0</v>
      </c>
      <c r="D430" s="67">
        <f t="shared" si="107"/>
        <v>4506.4516129032254</v>
      </c>
      <c r="E430" s="68">
        <v>3300</v>
      </c>
      <c r="F430" s="136"/>
      <c r="G430" s="132">
        <f t="shared" si="105"/>
        <v>0</v>
      </c>
      <c r="H430" s="59">
        <f t="shared" si="106"/>
        <v>0</v>
      </c>
    </row>
    <row r="431" spans="1:8" s="32" customFormat="1" ht="18.75" thickBot="1" x14ac:dyDescent="0.3">
      <c r="A431" s="70" t="s">
        <v>685</v>
      </c>
      <c r="B431" s="194" t="s">
        <v>684</v>
      </c>
      <c r="C431" s="72" t="s">
        <v>0</v>
      </c>
      <c r="D431" s="67">
        <f t="shared" si="107"/>
        <v>4083.1182795698924</v>
      </c>
      <c r="E431" s="68">
        <v>2990</v>
      </c>
      <c r="F431" s="141"/>
      <c r="G431" s="146">
        <f t="shared" si="105"/>
        <v>0</v>
      </c>
      <c r="H431" s="74">
        <f t="shared" si="106"/>
        <v>0</v>
      </c>
    </row>
    <row r="432" spans="1:8" s="32" customFormat="1" ht="19.5" thickTop="1" thickBot="1" x14ac:dyDescent="0.3">
      <c r="A432" s="273" t="s">
        <v>683</v>
      </c>
      <c r="B432" s="274"/>
      <c r="C432" s="274"/>
      <c r="D432" s="274"/>
      <c r="E432" s="274"/>
      <c r="F432" s="274"/>
      <c r="G432" s="274"/>
      <c r="H432" s="275"/>
    </row>
    <row r="433" spans="1:8" s="32" customFormat="1" ht="18.75" thickTop="1" x14ac:dyDescent="0.25">
      <c r="A433" s="75" t="s">
        <v>682</v>
      </c>
      <c r="B433" s="76" t="s">
        <v>681</v>
      </c>
      <c r="C433" s="77" t="s">
        <v>0</v>
      </c>
      <c r="D433" s="67">
        <f>E433*1.27/0.93</f>
        <v>38236.559139784942</v>
      </c>
      <c r="E433" s="68">
        <v>28000</v>
      </c>
      <c r="F433" s="135"/>
      <c r="G433" s="138">
        <f>F433*D433</f>
        <v>0</v>
      </c>
      <c r="H433" s="69">
        <f>F433*E433</f>
        <v>0</v>
      </c>
    </row>
    <row r="434" spans="1:8" s="32" customFormat="1" ht="18" x14ac:dyDescent="0.25">
      <c r="A434" s="54" t="s">
        <v>680</v>
      </c>
      <c r="B434" s="7" t="s">
        <v>679</v>
      </c>
      <c r="C434" s="3" t="s">
        <v>0</v>
      </c>
      <c r="D434" s="67">
        <f t="shared" ref="D434:D437" si="108">E434*1.27/0.93</f>
        <v>41240.860215053763</v>
      </c>
      <c r="E434" s="68">
        <v>30200</v>
      </c>
      <c r="F434" s="136"/>
      <c r="G434" s="132">
        <f>F434*D434</f>
        <v>0</v>
      </c>
      <c r="H434" s="59">
        <f>F434*E434</f>
        <v>0</v>
      </c>
    </row>
    <row r="435" spans="1:8" s="32" customFormat="1" ht="18" x14ac:dyDescent="0.25">
      <c r="A435" s="54" t="s">
        <v>678</v>
      </c>
      <c r="B435" s="7" t="s">
        <v>677</v>
      </c>
      <c r="C435" s="3" t="s">
        <v>0</v>
      </c>
      <c r="D435" s="67">
        <f t="shared" si="108"/>
        <v>43698.924731182793</v>
      </c>
      <c r="E435" s="68">
        <v>32000</v>
      </c>
      <c r="F435" s="136"/>
      <c r="G435" s="132">
        <f>F435*D435</f>
        <v>0</v>
      </c>
      <c r="H435" s="59">
        <f>F435*E435</f>
        <v>0</v>
      </c>
    </row>
    <row r="436" spans="1:8" s="32" customFormat="1" ht="18" x14ac:dyDescent="0.25">
      <c r="A436" s="54" t="s">
        <v>676</v>
      </c>
      <c r="B436" s="7" t="s">
        <v>675</v>
      </c>
      <c r="C436" s="3" t="s">
        <v>0</v>
      </c>
      <c r="D436" s="67">
        <f t="shared" si="108"/>
        <v>46566.666666666664</v>
      </c>
      <c r="E436" s="68">
        <v>34100</v>
      </c>
      <c r="F436" s="136"/>
      <c r="G436" s="132">
        <f>F436*D436</f>
        <v>0</v>
      </c>
      <c r="H436" s="59">
        <f>F436*E436</f>
        <v>0</v>
      </c>
    </row>
    <row r="437" spans="1:8" s="32" customFormat="1" ht="18.75" thickBot="1" x14ac:dyDescent="0.3">
      <c r="A437" s="70" t="s">
        <v>674</v>
      </c>
      <c r="B437" s="83" t="s">
        <v>673</v>
      </c>
      <c r="C437" s="72" t="s">
        <v>0</v>
      </c>
      <c r="D437" s="67">
        <f t="shared" si="108"/>
        <v>48205.37634408602</v>
      </c>
      <c r="E437" s="68">
        <v>35300</v>
      </c>
      <c r="F437" s="141"/>
      <c r="G437" s="146">
        <f>F437*D437</f>
        <v>0</v>
      </c>
      <c r="H437" s="74">
        <f>F437*E437</f>
        <v>0</v>
      </c>
    </row>
    <row r="438" spans="1:8" s="32" customFormat="1" ht="19.5" thickTop="1" thickBot="1" x14ac:dyDescent="0.3">
      <c r="A438" s="273" t="s">
        <v>672</v>
      </c>
      <c r="B438" s="274"/>
      <c r="C438" s="274"/>
      <c r="D438" s="274"/>
      <c r="E438" s="274"/>
      <c r="F438" s="274"/>
      <c r="G438" s="274"/>
      <c r="H438" s="275"/>
    </row>
    <row r="439" spans="1:8" s="32" customFormat="1" ht="18.75" thickTop="1" x14ac:dyDescent="0.25">
      <c r="A439" s="75" t="s">
        <v>671</v>
      </c>
      <c r="B439" s="76" t="s">
        <v>670</v>
      </c>
      <c r="C439" s="77" t="s">
        <v>0</v>
      </c>
      <c r="D439" s="67">
        <f>E439*1.27/0.93</f>
        <v>39356.344086021505</v>
      </c>
      <c r="E439" s="68">
        <v>28820</v>
      </c>
      <c r="F439" s="135"/>
      <c r="G439" s="138">
        <f t="shared" ref="G439:G450" si="109">F439*D439</f>
        <v>0</v>
      </c>
      <c r="H439" s="69">
        <f t="shared" ref="H439:H450" si="110">F439*E439</f>
        <v>0</v>
      </c>
    </row>
    <row r="440" spans="1:8" s="32" customFormat="1" ht="18" x14ac:dyDescent="0.25">
      <c r="A440" s="54" t="s">
        <v>669</v>
      </c>
      <c r="B440" s="7" t="s">
        <v>668</v>
      </c>
      <c r="C440" s="3" t="s">
        <v>0</v>
      </c>
      <c r="D440" s="67">
        <f t="shared" ref="D440:D450" si="111">E440*1.27/0.93</f>
        <v>44613.870967741932</v>
      </c>
      <c r="E440" s="68">
        <v>32670</v>
      </c>
      <c r="F440" s="136"/>
      <c r="G440" s="132">
        <f t="shared" si="109"/>
        <v>0</v>
      </c>
      <c r="H440" s="59">
        <f t="shared" si="110"/>
        <v>0</v>
      </c>
    </row>
    <row r="441" spans="1:8" s="32" customFormat="1" ht="18" x14ac:dyDescent="0.25">
      <c r="A441" s="54" t="s">
        <v>667</v>
      </c>
      <c r="B441" s="7" t="s">
        <v>666</v>
      </c>
      <c r="C441" s="3" t="s">
        <v>0</v>
      </c>
      <c r="D441" s="67">
        <f t="shared" si="111"/>
        <v>57255.150537634407</v>
      </c>
      <c r="E441" s="68">
        <v>41927</v>
      </c>
      <c r="F441" s="136"/>
      <c r="G441" s="132">
        <f t="shared" si="109"/>
        <v>0</v>
      </c>
      <c r="H441" s="59">
        <f t="shared" si="110"/>
        <v>0</v>
      </c>
    </row>
    <row r="442" spans="1:8" s="32" customFormat="1" ht="18" x14ac:dyDescent="0.25">
      <c r="A442" s="54" t="s">
        <v>665</v>
      </c>
      <c r="B442" s="7" t="s">
        <v>664</v>
      </c>
      <c r="C442" s="3" t="s">
        <v>0</v>
      </c>
      <c r="D442" s="67">
        <f t="shared" si="111"/>
        <v>70639.31182795699</v>
      </c>
      <c r="E442" s="68">
        <v>51728</v>
      </c>
      <c r="F442" s="136"/>
      <c r="G442" s="132">
        <f t="shared" si="109"/>
        <v>0</v>
      </c>
      <c r="H442" s="59">
        <f t="shared" si="110"/>
        <v>0</v>
      </c>
    </row>
    <row r="443" spans="1:8" s="32" customFormat="1" ht="18" x14ac:dyDescent="0.25">
      <c r="A443" s="54" t="s">
        <v>663</v>
      </c>
      <c r="B443" s="7" t="s">
        <v>662</v>
      </c>
      <c r="C443" s="3" t="s">
        <v>0</v>
      </c>
      <c r="D443" s="67">
        <f t="shared" si="111"/>
        <v>79887.096774193546</v>
      </c>
      <c r="E443" s="68">
        <v>58500</v>
      </c>
      <c r="F443" s="136"/>
      <c r="G443" s="132">
        <f t="shared" si="109"/>
        <v>0</v>
      </c>
      <c r="H443" s="59">
        <f t="shared" si="110"/>
        <v>0</v>
      </c>
    </row>
    <row r="444" spans="1:8" s="32" customFormat="1" ht="18" x14ac:dyDescent="0.25">
      <c r="A444" s="54" t="s">
        <v>661</v>
      </c>
      <c r="B444" s="7" t="s">
        <v>660</v>
      </c>
      <c r="C444" s="3" t="s">
        <v>0</v>
      </c>
      <c r="D444" s="67">
        <f t="shared" si="111"/>
        <v>93772.430107526874</v>
      </c>
      <c r="E444" s="68">
        <v>68668</v>
      </c>
      <c r="F444" s="136"/>
      <c r="G444" s="132">
        <f t="shared" si="109"/>
        <v>0</v>
      </c>
      <c r="H444" s="59">
        <f t="shared" si="110"/>
        <v>0</v>
      </c>
    </row>
    <row r="445" spans="1:8" s="32" customFormat="1" ht="18" x14ac:dyDescent="0.25">
      <c r="A445" s="54" t="s">
        <v>659</v>
      </c>
      <c r="B445" s="7" t="s">
        <v>658</v>
      </c>
      <c r="C445" s="3" t="s">
        <v>0</v>
      </c>
      <c r="D445" s="67">
        <f t="shared" si="111"/>
        <v>106660.8817204301</v>
      </c>
      <c r="E445" s="68">
        <v>78106</v>
      </c>
      <c r="F445" s="136"/>
      <c r="G445" s="132">
        <f t="shared" si="109"/>
        <v>0</v>
      </c>
      <c r="H445" s="59">
        <f t="shared" si="110"/>
        <v>0</v>
      </c>
    </row>
    <row r="446" spans="1:8" s="32" customFormat="1" ht="18" x14ac:dyDescent="0.25">
      <c r="A446" s="54" t="s">
        <v>657</v>
      </c>
      <c r="B446" s="7" t="s">
        <v>656</v>
      </c>
      <c r="C446" s="3" t="s">
        <v>0</v>
      </c>
      <c r="D446" s="67">
        <f t="shared" si="111"/>
        <v>120045.04301075268</v>
      </c>
      <c r="E446" s="68">
        <v>87907</v>
      </c>
      <c r="F446" s="136"/>
      <c r="G446" s="132">
        <f t="shared" si="109"/>
        <v>0</v>
      </c>
      <c r="H446" s="59">
        <f t="shared" si="110"/>
        <v>0</v>
      </c>
    </row>
    <row r="447" spans="1:8" s="32" customFormat="1" ht="18" x14ac:dyDescent="0.25">
      <c r="A447" s="54" t="s">
        <v>655</v>
      </c>
      <c r="B447" s="7" t="s">
        <v>654</v>
      </c>
      <c r="C447" s="3" t="s">
        <v>0</v>
      </c>
      <c r="D447" s="67">
        <f t="shared" si="111"/>
        <v>135824.45161290321</v>
      </c>
      <c r="E447" s="68">
        <v>99462</v>
      </c>
      <c r="F447" s="136"/>
      <c r="G447" s="132">
        <f t="shared" si="109"/>
        <v>0</v>
      </c>
      <c r="H447" s="59">
        <f t="shared" si="110"/>
        <v>0</v>
      </c>
    </row>
    <row r="448" spans="1:8" s="32" customFormat="1" ht="18" x14ac:dyDescent="0.25">
      <c r="A448" s="54" t="s">
        <v>653</v>
      </c>
      <c r="B448" s="7" t="s">
        <v>652</v>
      </c>
      <c r="C448" s="3" t="s">
        <v>0</v>
      </c>
      <c r="D448" s="67">
        <f t="shared" si="111"/>
        <v>147886.72043010753</v>
      </c>
      <c r="E448" s="68">
        <v>108295</v>
      </c>
      <c r="F448" s="136"/>
      <c r="G448" s="132">
        <f t="shared" si="109"/>
        <v>0</v>
      </c>
      <c r="H448" s="59">
        <f t="shared" si="110"/>
        <v>0</v>
      </c>
    </row>
    <row r="449" spans="1:8" s="32" customFormat="1" ht="18" x14ac:dyDescent="0.25">
      <c r="A449" s="57" t="s">
        <v>651</v>
      </c>
      <c r="B449" s="5" t="s">
        <v>792</v>
      </c>
      <c r="C449" s="15" t="s">
        <v>0</v>
      </c>
      <c r="D449" s="67">
        <f t="shared" si="111"/>
        <v>225322.58064516127</v>
      </c>
      <c r="E449" s="68">
        <v>165000</v>
      </c>
      <c r="F449" s="136"/>
      <c r="G449" s="132">
        <f t="shared" si="109"/>
        <v>0</v>
      </c>
      <c r="H449" s="59">
        <f t="shared" si="110"/>
        <v>0</v>
      </c>
    </row>
    <row r="450" spans="1:8" s="32" customFormat="1" ht="18.75" thickBot="1" x14ac:dyDescent="0.3">
      <c r="A450" s="78" t="s">
        <v>650</v>
      </c>
      <c r="B450" s="71" t="s">
        <v>649</v>
      </c>
      <c r="C450" s="86" t="s">
        <v>0</v>
      </c>
      <c r="D450" s="67">
        <f t="shared" si="111"/>
        <v>148849.4623655914</v>
      </c>
      <c r="E450" s="68">
        <v>109000</v>
      </c>
      <c r="F450" s="141"/>
      <c r="G450" s="133">
        <f t="shared" si="109"/>
        <v>0</v>
      </c>
      <c r="H450" s="74">
        <f t="shared" si="110"/>
        <v>0</v>
      </c>
    </row>
    <row r="451" spans="1:8" s="32" customFormat="1" ht="19.5" thickTop="1" thickBot="1" x14ac:dyDescent="0.3">
      <c r="A451" s="273" t="s">
        <v>648</v>
      </c>
      <c r="B451" s="274"/>
      <c r="C451" s="274"/>
      <c r="D451" s="274"/>
      <c r="E451" s="274"/>
      <c r="F451" s="274"/>
      <c r="G451" s="274"/>
      <c r="H451" s="275"/>
    </row>
    <row r="452" spans="1:8" s="32" customFormat="1" ht="18.75" thickTop="1" x14ac:dyDescent="0.25">
      <c r="A452" s="173" t="s">
        <v>647</v>
      </c>
      <c r="B452" s="259" t="s">
        <v>646</v>
      </c>
      <c r="C452" s="90" t="s">
        <v>0</v>
      </c>
      <c r="D452" s="67">
        <f>E452*1.27/0.93</f>
        <v>31135.483870967739</v>
      </c>
      <c r="E452" s="68">
        <v>22800</v>
      </c>
      <c r="F452" s="135"/>
      <c r="G452" s="138">
        <f t="shared" ref="G452:G460" si="112">F452*D452</f>
        <v>0</v>
      </c>
      <c r="H452" s="69">
        <f t="shared" ref="H452:H460" si="113">F452*E452</f>
        <v>0</v>
      </c>
    </row>
    <row r="453" spans="1:8" s="32" customFormat="1" ht="18" x14ac:dyDescent="0.25">
      <c r="A453" s="62" t="s">
        <v>645</v>
      </c>
      <c r="B453" s="260" t="s">
        <v>644</v>
      </c>
      <c r="C453" s="16" t="s">
        <v>0</v>
      </c>
      <c r="D453" s="67">
        <f t="shared" ref="D453:D460" si="114">E453*1.27/0.93</f>
        <v>32282.580645161288</v>
      </c>
      <c r="E453" s="68">
        <v>23640</v>
      </c>
      <c r="F453" s="136"/>
      <c r="G453" s="132">
        <f t="shared" si="112"/>
        <v>0</v>
      </c>
      <c r="H453" s="59">
        <f t="shared" si="113"/>
        <v>0</v>
      </c>
    </row>
    <row r="454" spans="1:8" s="32" customFormat="1" ht="18" x14ac:dyDescent="0.25">
      <c r="A454" s="62" t="s">
        <v>643</v>
      </c>
      <c r="B454" s="260" t="s">
        <v>642</v>
      </c>
      <c r="C454" s="16" t="s">
        <v>0</v>
      </c>
      <c r="D454" s="67">
        <f t="shared" si="114"/>
        <v>39410.967741935478</v>
      </c>
      <c r="E454" s="68">
        <v>28860</v>
      </c>
      <c r="F454" s="136"/>
      <c r="G454" s="132">
        <f t="shared" si="112"/>
        <v>0</v>
      </c>
      <c r="H454" s="59">
        <f t="shared" si="113"/>
        <v>0</v>
      </c>
    </row>
    <row r="455" spans="1:8" s="32" customFormat="1" ht="18" x14ac:dyDescent="0.25">
      <c r="A455" s="62" t="s">
        <v>641</v>
      </c>
      <c r="B455" s="260" t="s">
        <v>640</v>
      </c>
      <c r="C455" s="16" t="s">
        <v>0</v>
      </c>
      <c r="D455" s="67">
        <f t="shared" si="114"/>
        <v>42060.215053763437</v>
      </c>
      <c r="E455" s="68">
        <v>30800</v>
      </c>
      <c r="F455" s="136"/>
      <c r="G455" s="132">
        <f t="shared" si="112"/>
        <v>0</v>
      </c>
      <c r="H455" s="59">
        <f t="shared" si="113"/>
        <v>0</v>
      </c>
    </row>
    <row r="456" spans="1:8" s="32" customFormat="1" ht="18" x14ac:dyDescent="0.25">
      <c r="A456" s="62" t="s">
        <v>639</v>
      </c>
      <c r="B456" s="260" t="s">
        <v>866</v>
      </c>
      <c r="C456" s="16" t="s">
        <v>0</v>
      </c>
      <c r="D456" s="67">
        <f t="shared" si="114"/>
        <v>45064.516129032258</v>
      </c>
      <c r="E456" s="68">
        <v>33000</v>
      </c>
      <c r="F456" s="136"/>
      <c r="G456" s="132">
        <f t="shared" si="112"/>
        <v>0</v>
      </c>
      <c r="H456" s="59">
        <f t="shared" si="113"/>
        <v>0</v>
      </c>
    </row>
    <row r="457" spans="1:8" s="32" customFormat="1" ht="18" x14ac:dyDescent="0.25">
      <c r="A457" s="62" t="s">
        <v>638</v>
      </c>
      <c r="B457" s="260" t="s">
        <v>867</v>
      </c>
      <c r="C457" s="16" t="s">
        <v>0</v>
      </c>
      <c r="D457" s="67">
        <f t="shared" si="114"/>
        <v>48888.172043010753</v>
      </c>
      <c r="E457" s="68">
        <v>35800</v>
      </c>
      <c r="F457" s="136"/>
      <c r="G457" s="132">
        <f t="shared" si="112"/>
        <v>0</v>
      </c>
      <c r="H457" s="59">
        <f t="shared" si="113"/>
        <v>0</v>
      </c>
    </row>
    <row r="458" spans="1:8" s="32" customFormat="1" ht="18" x14ac:dyDescent="0.25">
      <c r="A458" s="62" t="s">
        <v>637</v>
      </c>
      <c r="B458" s="260" t="s">
        <v>868</v>
      </c>
      <c r="C458" s="16" t="s">
        <v>0</v>
      </c>
      <c r="D458" s="67">
        <f t="shared" si="114"/>
        <v>55986.516129032258</v>
      </c>
      <c r="E458" s="68">
        <v>40998</v>
      </c>
      <c r="F458" s="136"/>
      <c r="G458" s="132">
        <f t="shared" si="112"/>
        <v>0</v>
      </c>
      <c r="H458" s="59">
        <f t="shared" si="113"/>
        <v>0</v>
      </c>
    </row>
    <row r="459" spans="1:8" s="32" customFormat="1" ht="18" x14ac:dyDescent="0.25">
      <c r="A459" s="62" t="s">
        <v>635</v>
      </c>
      <c r="B459" s="260" t="s">
        <v>636</v>
      </c>
      <c r="C459" s="16" t="s">
        <v>0</v>
      </c>
      <c r="D459" s="67">
        <f t="shared" si="114"/>
        <v>60563.978494623654</v>
      </c>
      <c r="E459" s="68">
        <v>44350</v>
      </c>
      <c r="F459" s="136"/>
      <c r="G459" s="132">
        <f t="shared" si="112"/>
        <v>0</v>
      </c>
      <c r="H459" s="59">
        <f t="shared" si="113"/>
        <v>0</v>
      </c>
    </row>
    <row r="460" spans="1:8" s="32" customFormat="1" ht="18.75" thickBot="1" x14ac:dyDescent="0.3">
      <c r="A460" s="257"/>
      <c r="B460" s="260" t="s">
        <v>995</v>
      </c>
      <c r="C460" s="258"/>
      <c r="D460" s="101">
        <f t="shared" si="114"/>
        <v>76164.494623655904</v>
      </c>
      <c r="E460" s="102">
        <v>55774</v>
      </c>
      <c r="F460" s="136"/>
      <c r="G460" s="134">
        <f t="shared" si="112"/>
        <v>0</v>
      </c>
      <c r="H460" s="103">
        <f t="shared" si="113"/>
        <v>0</v>
      </c>
    </row>
    <row r="461" spans="1:8" s="32" customFormat="1" ht="19.5" thickTop="1" thickBot="1" x14ac:dyDescent="0.3">
      <c r="A461" s="273" t="s">
        <v>634</v>
      </c>
      <c r="B461" s="274"/>
      <c r="C461" s="274"/>
      <c r="D461" s="274"/>
      <c r="E461" s="274"/>
      <c r="F461" s="274"/>
      <c r="G461" s="274"/>
      <c r="H461" s="275"/>
    </row>
    <row r="462" spans="1:8" s="32" customFormat="1" ht="18.75" thickTop="1" x14ac:dyDescent="0.25">
      <c r="A462" s="75" t="s">
        <v>633</v>
      </c>
      <c r="B462" s="76" t="s">
        <v>632</v>
      </c>
      <c r="C462" s="77" t="s">
        <v>0</v>
      </c>
      <c r="D462" s="67">
        <f>E462*1.27/0.93</f>
        <v>10740.37634408602</v>
      </c>
      <c r="E462" s="68">
        <v>7865</v>
      </c>
      <c r="F462" s="135"/>
      <c r="G462" s="138">
        <f>F462*D462</f>
        <v>0</v>
      </c>
      <c r="H462" s="69">
        <f>F462*E462</f>
        <v>0</v>
      </c>
    </row>
    <row r="463" spans="1:8" s="32" customFormat="1" ht="18" x14ac:dyDescent="0.25">
      <c r="A463" s="54" t="s">
        <v>631</v>
      </c>
      <c r="B463" s="7" t="s">
        <v>630</v>
      </c>
      <c r="C463" s="3" t="s">
        <v>0</v>
      </c>
      <c r="D463" s="67">
        <f t="shared" ref="D463:D464" si="115">E463*1.27/0.93</f>
        <v>12062.2688172043</v>
      </c>
      <c r="E463" s="68">
        <v>8833</v>
      </c>
      <c r="F463" s="136"/>
      <c r="G463" s="132">
        <f>F463*D463</f>
        <v>0</v>
      </c>
      <c r="H463" s="59">
        <f>F463*E463</f>
        <v>0</v>
      </c>
    </row>
    <row r="464" spans="1:8" s="32" customFormat="1" ht="18.75" thickBot="1" x14ac:dyDescent="0.3">
      <c r="A464" s="70" t="s">
        <v>629</v>
      </c>
      <c r="B464" s="83" t="s">
        <v>628</v>
      </c>
      <c r="C464" s="72" t="s">
        <v>0</v>
      </c>
      <c r="D464" s="101">
        <f t="shared" si="115"/>
        <v>14375.58064516129</v>
      </c>
      <c r="E464" s="102">
        <v>10527</v>
      </c>
      <c r="F464" s="141"/>
      <c r="G464" s="146">
        <f>F464*D464</f>
        <v>0</v>
      </c>
      <c r="H464" s="74">
        <f>F464*E464</f>
        <v>0</v>
      </c>
    </row>
    <row r="465" spans="1:8" s="32" customFormat="1" ht="18.75" thickBot="1" x14ac:dyDescent="0.3">
      <c r="A465" s="269" t="s">
        <v>627</v>
      </c>
      <c r="B465" s="270"/>
      <c r="C465" s="270"/>
      <c r="D465" s="270"/>
      <c r="E465" s="270"/>
      <c r="F465" s="270"/>
      <c r="G465" s="271"/>
      <c r="H465" s="272"/>
    </row>
    <row r="466" spans="1:8" s="32" customFormat="1" ht="18" x14ac:dyDescent="0.25">
      <c r="A466" s="228"/>
      <c r="B466" s="246" t="s">
        <v>936</v>
      </c>
      <c r="C466" s="247"/>
      <c r="D466" s="229">
        <f>E466*1.27/0.93</f>
        <v>12436.440860215052</v>
      </c>
      <c r="E466" s="8">
        <v>9107</v>
      </c>
      <c r="F466" s="136"/>
      <c r="G466" s="238">
        <f>F466*D466</f>
        <v>0</v>
      </c>
      <c r="H466" s="238">
        <f>F466*E466</f>
        <v>0</v>
      </c>
    </row>
    <row r="467" spans="1:8" s="32" customFormat="1" ht="18.75" thickBot="1" x14ac:dyDescent="0.3">
      <c r="A467" s="98" t="s">
        <v>626</v>
      </c>
      <c r="B467" s="83" t="s">
        <v>625</v>
      </c>
      <c r="C467" s="72" t="s">
        <v>0</v>
      </c>
      <c r="D467" s="232">
        <f>E467*1.27/0.93</f>
        <v>16387.096774193549</v>
      </c>
      <c r="E467" s="73">
        <v>12000</v>
      </c>
      <c r="F467" s="136"/>
      <c r="G467" s="238">
        <f>F467*D467</f>
        <v>0</v>
      </c>
      <c r="H467" s="238">
        <f>F467*E467</f>
        <v>0</v>
      </c>
    </row>
    <row r="468" spans="1:8" s="32" customFormat="1" ht="21" thickBot="1" x14ac:dyDescent="0.3">
      <c r="A468" s="282" t="s">
        <v>740</v>
      </c>
      <c r="B468" s="283"/>
      <c r="C468" s="283"/>
      <c r="D468" s="283"/>
      <c r="E468" s="283"/>
      <c r="F468" s="283"/>
      <c r="G468" s="284"/>
      <c r="H468" s="285"/>
    </row>
    <row r="469" spans="1:8" s="32" customFormat="1" ht="18" x14ac:dyDescent="0.25">
      <c r="A469" s="75" t="s">
        <v>739</v>
      </c>
      <c r="B469" s="66" t="s">
        <v>738</v>
      </c>
      <c r="C469" s="77" t="s">
        <v>0</v>
      </c>
      <c r="D469" s="67">
        <f>E469*1.27/0.93</f>
        <v>9748.9569892473119</v>
      </c>
      <c r="E469" s="68">
        <v>7139</v>
      </c>
      <c r="F469" s="140"/>
      <c r="G469" s="138">
        <f t="shared" ref="G469:G479" si="116">F469*D469</f>
        <v>0</v>
      </c>
      <c r="H469" s="69">
        <f t="shared" ref="H469:H479" si="117">F469*E469</f>
        <v>0</v>
      </c>
    </row>
    <row r="470" spans="1:8" s="32" customFormat="1" ht="18" x14ac:dyDescent="0.25">
      <c r="A470" s="54" t="s">
        <v>737</v>
      </c>
      <c r="B470" s="5" t="s">
        <v>736</v>
      </c>
      <c r="C470" s="15" t="s">
        <v>0</v>
      </c>
      <c r="D470" s="67">
        <f t="shared" ref="D470:D479" si="118">E470*1.27/0.93</f>
        <v>29360.215053763441</v>
      </c>
      <c r="E470" s="68">
        <v>21500</v>
      </c>
      <c r="F470" s="136"/>
      <c r="G470" s="132">
        <f t="shared" si="116"/>
        <v>0</v>
      </c>
      <c r="H470" s="59">
        <f t="shared" si="117"/>
        <v>0</v>
      </c>
    </row>
    <row r="471" spans="1:8" s="32" customFormat="1" ht="18" x14ac:dyDescent="0.25">
      <c r="A471" s="54"/>
      <c r="B471" s="252" t="s">
        <v>956</v>
      </c>
      <c r="C471" s="177"/>
      <c r="D471" s="67">
        <f t="shared" si="118"/>
        <v>53695.053763440861</v>
      </c>
      <c r="E471" s="68">
        <v>39320</v>
      </c>
      <c r="F471" s="136"/>
      <c r="G471" s="132">
        <f t="shared" ref="G471" si="119">F471*D471</f>
        <v>0</v>
      </c>
      <c r="H471" s="59">
        <f t="shared" ref="H471" si="120">F471*E471</f>
        <v>0</v>
      </c>
    </row>
    <row r="472" spans="1:8" s="32" customFormat="1" ht="18" x14ac:dyDescent="0.25">
      <c r="A472" s="57" t="s">
        <v>735</v>
      </c>
      <c r="B472" s="5" t="s">
        <v>734</v>
      </c>
      <c r="C472" s="15" t="s">
        <v>0</v>
      </c>
      <c r="D472" s="67">
        <f t="shared" si="118"/>
        <v>61178.494623655912</v>
      </c>
      <c r="E472" s="68">
        <v>44800</v>
      </c>
      <c r="F472" s="136"/>
      <c r="G472" s="132">
        <f t="shared" si="116"/>
        <v>0</v>
      </c>
      <c r="H472" s="59">
        <f t="shared" si="117"/>
        <v>0</v>
      </c>
    </row>
    <row r="473" spans="1:8" s="32" customFormat="1" ht="18" x14ac:dyDescent="0.25">
      <c r="A473" s="57" t="s">
        <v>733</v>
      </c>
      <c r="B473" s="5" t="s">
        <v>732</v>
      </c>
      <c r="C473" s="15" t="s">
        <v>0</v>
      </c>
      <c r="D473" s="67">
        <f t="shared" si="118"/>
        <v>39244.365591397851</v>
      </c>
      <c r="E473" s="68">
        <v>28738</v>
      </c>
      <c r="F473" s="136"/>
      <c r="G473" s="132">
        <f t="shared" si="116"/>
        <v>0</v>
      </c>
      <c r="H473" s="59">
        <f t="shared" si="117"/>
        <v>0</v>
      </c>
    </row>
    <row r="474" spans="1:8" s="32" customFormat="1" ht="18" x14ac:dyDescent="0.25">
      <c r="A474" s="57" t="s">
        <v>731</v>
      </c>
      <c r="B474" s="5" t="s">
        <v>826</v>
      </c>
      <c r="C474" s="15" t="s">
        <v>0</v>
      </c>
      <c r="D474" s="67">
        <f t="shared" si="118"/>
        <v>22122.580645161288</v>
      </c>
      <c r="E474" s="68">
        <v>16200</v>
      </c>
      <c r="F474" s="136"/>
      <c r="G474" s="132">
        <f t="shared" si="116"/>
        <v>0</v>
      </c>
      <c r="H474" s="59">
        <f t="shared" si="117"/>
        <v>0</v>
      </c>
    </row>
    <row r="475" spans="1:8" s="32" customFormat="1" ht="18" x14ac:dyDescent="0.25">
      <c r="A475" s="57" t="s">
        <v>730</v>
      </c>
      <c r="B475" s="5" t="s">
        <v>729</v>
      </c>
      <c r="C475" s="15" t="s">
        <v>0</v>
      </c>
      <c r="D475" s="67">
        <f t="shared" si="118"/>
        <v>22259.139784946234</v>
      </c>
      <c r="E475" s="68">
        <v>16300</v>
      </c>
      <c r="F475" s="136"/>
      <c r="G475" s="132">
        <f t="shared" si="116"/>
        <v>0</v>
      </c>
      <c r="H475" s="59">
        <f t="shared" si="117"/>
        <v>0</v>
      </c>
    </row>
    <row r="476" spans="1:8" s="32" customFormat="1" ht="18" x14ac:dyDescent="0.25">
      <c r="A476" s="57" t="s">
        <v>728</v>
      </c>
      <c r="B476" s="5" t="s">
        <v>727</v>
      </c>
      <c r="C476" s="15" t="s">
        <v>0</v>
      </c>
      <c r="D476" s="67">
        <f t="shared" si="118"/>
        <v>21986.021505376342</v>
      </c>
      <c r="E476" s="68">
        <v>16100</v>
      </c>
      <c r="F476" s="136"/>
      <c r="G476" s="132">
        <f t="shared" si="116"/>
        <v>0</v>
      </c>
      <c r="H476" s="59">
        <f t="shared" si="117"/>
        <v>0</v>
      </c>
    </row>
    <row r="477" spans="1:8" s="32" customFormat="1" ht="18" x14ac:dyDescent="0.25">
      <c r="A477" s="57" t="s">
        <v>726</v>
      </c>
      <c r="B477" s="5" t="s">
        <v>725</v>
      </c>
      <c r="C477" s="15" t="s">
        <v>0</v>
      </c>
      <c r="D477" s="67">
        <f t="shared" si="118"/>
        <v>22802.645161290322</v>
      </c>
      <c r="E477" s="68">
        <v>16698</v>
      </c>
      <c r="F477" s="136"/>
      <c r="G477" s="132">
        <f t="shared" si="116"/>
        <v>0</v>
      </c>
      <c r="H477" s="59">
        <f t="shared" si="117"/>
        <v>0</v>
      </c>
    </row>
    <row r="478" spans="1:8" s="32" customFormat="1" ht="18" x14ac:dyDescent="0.25">
      <c r="A478" s="57" t="s">
        <v>724</v>
      </c>
      <c r="B478" s="5" t="s">
        <v>723</v>
      </c>
      <c r="C478" s="15" t="s">
        <v>0</v>
      </c>
      <c r="D478" s="67">
        <f t="shared" si="118"/>
        <v>31890.655913978495</v>
      </c>
      <c r="E478" s="68">
        <v>23353</v>
      </c>
      <c r="F478" s="136"/>
      <c r="G478" s="132">
        <f t="shared" si="116"/>
        <v>0</v>
      </c>
      <c r="H478" s="59">
        <f t="shared" si="117"/>
        <v>0</v>
      </c>
    </row>
    <row r="479" spans="1:8" s="32" customFormat="1" ht="18.75" thickBot="1" x14ac:dyDescent="0.3">
      <c r="A479" s="70" t="s">
        <v>722</v>
      </c>
      <c r="B479" s="83" t="s">
        <v>721</v>
      </c>
      <c r="C479" s="72" t="s">
        <v>0</v>
      </c>
      <c r="D479" s="67">
        <f t="shared" si="118"/>
        <v>24990.322580645159</v>
      </c>
      <c r="E479" s="68">
        <v>18300</v>
      </c>
      <c r="F479" s="137"/>
      <c r="G479" s="133">
        <f t="shared" si="116"/>
        <v>0</v>
      </c>
      <c r="H479" s="74">
        <f t="shared" si="117"/>
        <v>0</v>
      </c>
    </row>
    <row r="480" spans="1:8" s="32" customFormat="1" ht="21.75" thickTop="1" thickBot="1" x14ac:dyDescent="0.3">
      <c r="A480" s="276" t="s">
        <v>712</v>
      </c>
      <c r="B480" s="277"/>
      <c r="C480" s="277"/>
      <c r="D480" s="277"/>
      <c r="E480" s="277"/>
      <c r="F480" s="277"/>
      <c r="G480" s="277"/>
      <c r="H480" s="278"/>
    </row>
    <row r="481" spans="1:8" s="32" customFormat="1" ht="18.75" thickTop="1" x14ac:dyDescent="0.25">
      <c r="A481" s="61" t="s">
        <v>711</v>
      </c>
      <c r="B481" s="209" t="s">
        <v>844</v>
      </c>
      <c r="C481" s="210" t="s">
        <v>0</v>
      </c>
      <c r="D481" s="211">
        <f>E481*1.27/0.93</f>
        <v>45064.516129032258</v>
      </c>
      <c r="E481" s="212">
        <v>33000</v>
      </c>
      <c r="F481" s="136"/>
      <c r="G481" s="132">
        <f t="shared" ref="G481:G485" si="121">F481*D481</f>
        <v>0</v>
      </c>
      <c r="H481" s="59">
        <f t="shared" ref="H481:H485" si="122">F481*E481</f>
        <v>0</v>
      </c>
    </row>
    <row r="482" spans="1:8" s="32" customFormat="1" ht="18" x14ac:dyDescent="0.25">
      <c r="A482" s="61"/>
      <c r="B482" s="252" t="s">
        <v>996</v>
      </c>
      <c r="C482" s="261"/>
      <c r="D482" s="262">
        <f>E482*1.27/0.93</f>
        <v>2014247.3118279569</v>
      </c>
      <c r="E482" s="263">
        <v>1475000</v>
      </c>
      <c r="F482" s="136"/>
      <c r="G482" s="132">
        <f t="shared" si="121"/>
        <v>0</v>
      </c>
      <c r="H482" s="59">
        <f t="shared" si="122"/>
        <v>0</v>
      </c>
    </row>
    <row r="483" spans="1:8" s="32" customFormat="1" ht="18" x14ac:dyDescent="0.25">
      <c r="A483" s="61" t="s">
        <v>710</v>
      </c>
      <c r="B483" s="209" t="s">
        <v>845</v>
      </c>
      <c r="C483" s="210" t="s">
        <v>0</v>
      </c>
      <c r="D483" s="211">
        <f>E483*1.27/0.93</f>
        <v>73318.602150537627</v>
      </c>
      <c r="E483" s="212">
        <v>53690</v>
      </c>
      <c r="F483" s="136"/>
      <c r="G483" s="132">
        <f t="shared" si="121"/>
        <v>0</v>
      </c>
      <c r="H483" s="59">
        <f t="shared" si="122"/>
        <v>0</v>
      </c>
    </row>
    <row r="484" spans="1:8" s="32" customFormat="1" ht="18" x14ac:dyDescent="0.25">
      <c r="A484" s="61" t="s">
        <v>709</v>
      </c>
      <c r="B484" s="7" t="s">
        <v>708</v>
      </c>
      <c r="C484" s="16" t="s">
        <v>0</v>
      </c>
      <c r="D484" s="67">
        <f>E484*1.27/0.93</f>
        <v>34003.225806451614</v>
      </c>
      <c r="E484" s="68">
        <v>24900</v>
      </c>
      <c r="F484" s="136"/>
      <c r="G484" s="132">
        <f t="shared" si="121"/>
        <v>0</v>
      </c>
      <c r="H484" s="59">
        <f t="shared" si="122"/>
        <v>0</v>
      </c>
    </row>
    <row r="485" spans="1:8" s="32" customFormat="1" ht="18.75" thickBot="1" x14ac:dyDescent="0.3">
      <c r="A485" s="61" t="s">
        <v>707</v>
      </c>
      <c r="B485" s="7" t="s">
        <v>706</v>
      </c>
      <c r="C485" s="16" t="s">
        <v>0</v>
      </c>
      <c r="D485" s="67">
        <f>E485*1.27/0.93</f>
        <v>21712.903225806451</v>
      </c>
      <c r="E485" s="68">
        <v>15900</v>
      </c>
      <c r="F485" s="136"/>
      <c r="G485" s="132">
        <f t="shared" si="121"/>
        <v>0</v>
      </c>
      <c r="H485" s="59">
        <f t="shared" si="122"/>
        <v>0</v>
      </c>
    </row>
    <row r="486" spans="1:8" s="32" customFormat="1" ht="21.75" thickTop="1" thickBot="1" x14ac:dyDescent="0.3">
      <c r="A486" s="276" t="s">
        <v>463</v>
      </c>
      <c r="B486" s="277"/>
      <c r="C486" s="277"/>
      <c r="D486" s="277"/>
      <c r="E486" s="277"/>
      <c r="F486" s="277"/>
      <c r="G486" s="277"/>
      <c r="H486" s="278"/>
    </row>
    <row r="487" spans="1:8" s="32" customFormat="1" ht="18.75" thickTop="1" x14ac:dyDescent="0.25">
      <c r="A487" s="54" t="s">
        <v>462</v>
      </c>
      <c r="B487" s="23" t="s">
        <v>461</v>
      </c>
      <c r="C487" s="3" t="s">
        <v>0</v>
      </c>
      <c r="D487" s="67">
        <f>E487*1.27/0.93</f>
        <v>50018.881720430101</v>
      </c>
      <c r="E487" s="68">
        <v>36628</v>
      </c>
      <c r="F487" s="136"/>
      <c r="G487" s="132">
        <f>F487*D487</f>
        <v>0</v>
      </c>
      <c r="H487" s="59">
        <f>F487*E487</f>
        <v>0</v>
      </c>
    </row>
    <row r="488" spans="1:8" s="32" customFormat="1" ht="18" x14ac:dyDescent="0.25">
      <c r="A488" s="54"/>
      <c r="B488" s="23" t="s">
        <v>459</v>
      </c>
      <c r="C488" s="3"/>
      <c r="D488" s="67">
        <f>E488*1.27/0.93</f>
        <v>60943.612903225803</v>
      </c>
      <c r="E488" s="68">
        <v>44628</v>
      </c>
      <c r="F488" s="136"/>
      <c r="G488" s="132">
        <f t="shared" ref="G488:G490" si="123">F488*D488</f>
        <v>0</v>
      </c>
      <c r="H488" s="59">
        <f t="shared" ref="H488:H489" si="124">F488*E488</f>
        <v>0</v>
      </c>
    </row>
    <row r="489" spans="1:8" s="32" customFormat="1" ht="36" x14ac:dyDescent="0.25">
      <c r="A489" s="54"/>
      <c r="B489" s="213" t="s">
        <v>914</v>
      </c>
      <c r="C489" s="214"/>
      <c r="D489" s="215">
        <f>E489*1.27/0.93</f>
        <v>58447.311827956983</v>
      </c>
      <c r="E489" s="216">
        <v>42800</v>
      </c>
      <c r="F489" s="136"/>
      <c r="G489" s="132">
        <f t="shared" si="123"/>
        <v>0</v>
      </c>
      <c r="H489" s="59">
        <f t="shared" si="124"/>
        <v>0</v>
      </c>
    </row>
    <row r="490" spans="1:8" s="32" customFormat="1" ht="36.75" thickBot="1" x14ac:dyDescent="0.3">
      <c r="A490" s="54" t="s">
        <v>460</v>
      </c>
      <c r="B490" s="213" t="s">
        <v>915</v>
      </c>
      <c r="C490" s="214" t="s">
        <v>0</v>
      </c>
      <c r="D490" s="215">
        <f>E490*1.27/0.93</f>
        <v>61451.612903225803</v>
      </c>
      <c r="E490" s="216">
        <v>45000</v>
      </c>
      <c r="F490" s="136"/>
      <c r="G490" s="132">
        <f t="shared" si="123"/>
        <v>0</v>
      </c>
      <c r="H490" s="59">
        <f>F490*E490</f>
        <v>0</v>
      </c>
    </row>
    <row r="491" spans="1:8" s="32" customFormat="1" ht="21.75" thickTop="1" thickBot="1" x14ac:dyDescent="0.3">
      <c r="A491" s="276" t="s">
        <v>458</v>
      </c>
      <c r="B491" s="277"/>
      <c r="C491" s="277"/>
      <c r="D491" s="277"/>
      <c r="E491" s="277"/>
      <c r="F491" s="277"/>
      <c r="G491" s="277"/>
      <c r="H491" s="278"/>
    </row>
    <row r="492" spans="1:8" s="32" customFormat="1" ht="18.75" thickTop="1" x14ac:dyDescent="0.25">
      <c r="A492" s="75" t="s">
        <v>457</v>
      </c>
      <c r="B492" s="66" t="s">
        <v>456</v>
      </c>
      <c r="C492" s="77" t="s">
        <v>0</v>
      </c>
      <c r="D492" s="67">
        <f>E492*1.27/0.93</f>
        <v>73059.139784946237</v>
      </c>
      <c r="E492" s="68">
        <v>53500</v>
      </c>
      <c r="F492" s="135"/>
      <c r="G492" s="138">
        <f t="shared" ref="G492:G500" si="125">F492*D492</f>
        <v>0</v>
      </c>
      <c r="H492" s="69">
        <f t="shared" ref="H492:H500" si="126">F492*E492</f>
        <v>0</v>
      </c>
    </row>
    <row r="493" spans="1:8" s="32" customFormat="1" ht="18" x14ac:dyDescent="0.25">
      <c r="A493" s="54" t="s">
        <v>455</v>
      </c>
      <c r="B493" s="5" t="s">
        <v>454</v>
      </c>
      <c r="C493" s="3" t="s">
        <v>0</v>
      </c>
      <c r="D493" s="67">
        <f t="shared" ref="D493:D500" si="127">E493*1.27/0.93</f>
        <v>56672.043010752684</v>
      </c>
      <c r="E493" s="68">
        <v>41500</v>
      </c>
      <c r="F493" s="136"/>
      <c r="G493" s="132">
        <f t="shared" si="125"/>
        <v>0</v>
      </c>
      <c r="H493" s="59">
        <f t="shared" si="126"/>
        <v>0</v>
      </c>
    </row>
    <row r="494" spans="1:8" s="32" customFormat="1" ht="18" x14ac:dyDescent="0.25">
      <c r="A494" s="54" t="s">
        <v>453</v>
      </c>
      <c r="B494" s="5" t="s">
        <v>452</v>
      </c>
      <c r="C494" s="3" t="s">
        <v>0</v>
      </c>
      <c r="D494" s="67">
        <f t="shared" si="127"/>
        <v>46293.548387096773</v>
      </c>
      <c r="E494" s="68">
        <v>33900</v>
      </c>
      <c r="F494" s="136"/>
      <c r="G494" s="132">
        <f t="shared" si="125"/>
        <v>0</v>
      </c>
      <c r="H494" s="59">
        <f t="shared" si="126"/>
        <v>0</v>
      </c>
    </row>
    <row r="495" spans="1:8" s="32" customFormat="1" ht="18" x14ac:dyDescent="0.25">
      <c r="A495" s="54" t="s">
        <v>451</v>
      </c>
      <c r="B495" s="5" t="s">
        <v>450</v>
      </c>
      <c r="C495" s="3" t="s">
        <v>0</v>
      </c>
      <c r="D495" s="67">
        <f t="shared" si="127"/>
        <v>30384.408602150535</v>
      </c>
      <c r="E495" s="68">
        <v>22250</v>
      </c>
      <c r="F495" s="136"/>
      <c r="G495" s="132">
        <f t="shared" si="125"/>
        <v>0</v>
      </c>
      <c r="H495" s="59">
        <f t="shared" si="126"/>
        <v>0</v>
      </c>
    </row>
    <row r="496" spans="1:8" s="32" customFormat="1" ht="18" x14ac:dyDescent="0.25">
      <c r="A496" s="54" t="s">
        <v>449</v>
      </c>
      <c r="B496" s="5" t="s">
        <v>448</v>
      </c>
      <c r="C496" s="3" t="s">
        <v>0</v>
      </c>
      <c r="D496" s="67">
        <f t="shared" si="127"/>
        <v>30794.086021505376</v>
      </c>
      <c r="E496" s="68">
        <v>22550</v>
      </c>
      <c r="F496" s="136"/>
      <c r="G496" s="132">
        <f t="shared" si="125"/>
        <v>0</v>
      </c>
      <c r="H496" s="59">
        <f t="shared" si="126"/>
        <v>0</v>
      </c>
    </row>
    <row r="497" spans="1:8" s="32" customFormat="1" ht="18" x14ac:dyDescent="0.25">
      <c r="A497" s="54" t="s">
        <v>447</v>
      </c>
      <c r="B497" s="5" t="s">
        <v>446</v>
      </c>
      <c r="C497" s="3" t="s">
        <v>0</v>
      </c>
      <c r="D497" s="67">
        <f t="shared" si="127"/>
        <v>20825.268817204302</v>
      </c>
      <c r="E497" s="68">
        <v>15250</v>
      </c>
      <c r="F497" s="136"/>
      <c r="G497" s="132">
        <f t="shared" si="125"/>
        <v>0</v>
      </c>
      <c r="H497" s="59">
        <f t="shared" si="126"/>
        <v>0</v>
      </c>
    </row>
    <row r="498" spans="1:8" s="32" customFormat="1" ht="18" x14ac:dyDescent="0.25">
      <c r="A498" s="57" t="s">
        <v>445</v>
      </c>
      <c r="B498" s="5" t="s">
        <v>444</v>
      </c>
      <c r="C498" s="3" t="s">
        <v>0</v>
      </c>
      <c r="D498" s="67">
        <f t="shared" si="127"/>
        <v>15021.505376344085</v>
      </c>
      <c r="E498" s="68">
        <v>11000</v>
      </c>
      <c r="F498" s="136"/>
      <c r="G498" s="132">
        <f t="shared" si="125"/>
        <v>0</v>
      </c>
      <c r="H498" s="59">
        <f t="shared" si="126"/>
        <v>0</v>
      </c>
    </row>
    <row r="499" spans="1:8" s="32" customFormat="1" ht="18" x14ac:dyDescent="0.25">
      <c r="A499" s="57" t="s">
        <v>443</v>
      </c>
      <c r="B499" s="5" t="s">
        <v>442</v>
      </c>
      <c r="C499" s="3" t="s">
        <v>0</v>
      </c>
      <c r="D499" s="67">
        <f t="shared" si="127"/>
        <v>34139.784946236556</v>
      </c>
      <c r="E499" s="68">
        <v>25000</v>
      </c>
      <c r="F499" s="136"/>
      <c r="G499" s="132">
        <f t="shared" si="125"/>
        <v>0</v>
      </c>
      <c r="H499" s="59">
        <f t="shared" si="126"/>
        <v>0</v>
      </c>
    </row>
    <row r="500" spans="1:8" s="32" customFormat="1" ht="18.75" thickBot="1" x14ac:dyDescent="0.3">
      <c r="A500" s="70" t="s">
        <v>441</v>
      </c>
      <c r="B500" s="195" t="s">
        <v>871</v>
      </c>
      <c r="C500" s="72" t="s">
        <v>0</v>
      </c>
      <c r="D500" s="67">
        <f t="shared" si="127"/>
        <v>15021.505376344085</v>
      </c>
      <c r="E500" s="68">
        <v>11000</v>
      </c>
      <c r="F500" s="137"/>
      <c r="G500" s="133">
        <f t="shared" si="125"/>
        <v>0</v>
      </c>
      <c r="H500" s="74">
        <f t="shared" si="126"/>
        <v>0</v>
      </c>
    </row>
    <row r="501" spans="1:8" s="32" customFormat="1" ht="21.75" thickTop="1" thickBot="1" x14ac:dyDescent="0.3">
      <c r="A501" s="276" t="s">
        <v>624</v>
      </c>
      <c r="B501" s="277"/>
      <c r="C501" s="277"/>
      <c r="D501" s="277"/>
      <c r="E501" s="277"/>
      <c r="F501" s="277"/>
      <c r="G501" s="277"/>
      <c r="H501" s="278"/>
    </row>
    <row r="502" spans="1:8" s="32" customFormat="1" ht="18.75" thickTop="1" x14ac:dyDescent="0.25">
      <c r="A502" s="75" t="s">
        <v>623</v>
      </c>
      <c r="B502" s="66" t="s">
        <v>898</v>
      </c>
      <c r="C502" s="77" t="s">
        <v>0</v>
      </c>
      <c r="D502" s="80">
        <f>E502*1.4/0.93</f>
        <v>79569.677419354819</v>
      </c>
      <c r="E502" s="68">
        <v>52857</v>
      </c>
      <c r="F502" s="135"/>
      <c r="G502" s="138">
        <f>F502*D502</f>
        <v>0</v>
      </c>
      <c r="H502" s="69">
        <f>F502*E502</f>
        <v>0</v>
      </c>
    </row>
    <row r="503" spans="1:8" s="32" customFormat="1" ht="18" x14ac:dyDescent="0.25">
      <c r="A503" s="54" t="s">
        <v>622</v>
      </c>
      <c r="B503" s="5" t="s">
        <v>899</v>
      </c>
      <c r="C503" s="3" t="s">
        <v>0</v>
      </c>
      <c r="D503" s="80">
        <f>E503*1.4/0.93</f>
        <v>75419.354838709667</v>
      </c>
      <c r="E503" s="68">
        <v>50100</v>
      </c>
      <c r="F503" s="136"/>
      <c r="G503" s="132">
        <f>F503*D503</f>
        <v>0</v>
      </c>
      <c r="H503" s="59">
        <f>F503*E503</f>
        <v>0</v>
      </c>
    </row>
    <row r="504" spans="1:8" s="32" customFormat="1" ht="18.75" thickBot="1" x14ac:dyDescent="0.3">
      <c r="A504" s="70" t="s">
        <v>621</v>
      </c>
      <c r="B504" s="71" t="s">
        <v>900</v>
      </c>
      <c r="C504" s="72" t="s">
        <v>0</v>
      </c>
      <c r="D504" s="80">
        <f>E504*1.4/0.93</f>
        <v>68344.086021505369</v>
      </c>
      <c r="E504" s="68">
        <v>45400</v>
      </c>
      <c r="F504" s="137"/>
      <c r="G504" s="133">
        <f>F504*D504</f>
        <v>0</v>
      </c>
      <c r="H504" s="74">
        <f>F504*E504</f>
        <v>0</v>
      </c>
    </row>
    <row r="505" spans="1:8" s="32" customFormat="1" ht="21.75" thickTop="1" thickBot="1" x14ac:dyDescent="0.3">
      <c r="A505" s="276" t="s">
        <v>720</v>
      </c>
      <c r="B505" s="277"/>
      <c r="C505" s="277"/>
      <c r="D505" s="277"/>
      <c r="E505" s="277"/>
      <c r="F505" s="277"/>
      <c r="G505" s="277"/>
      <c r="H505" s="278"/>
    </row>
    <row r="506" spans="1:8" s="32" customFormat="1" ht="18.75" thickTop="1" x14ac:dyDescent="0.25">
      <c r="A506" s="54" t="s">
        <v>719</v>
      </c>
      <c r="B506" s="6" t="s">
        <v>718</v>
      </c>
      <c r="C506" s="3" t="s">
        <v>0</v>
      </c>
      <c r="D506" s="67">
        <f>E506*1.27/0.93</f>
        <v>80569.892473118278</v>
      </c>
      <c r="E506" s="68">
        <v>59000</v>
      </c>
      <c r="F506" s="136"/>
      <c r="G506" s="132">
        <f>F506*D506</f>
        <v>0</v>
      </c>
      <c r="H506" s="59">
        <f>F506*E506</f>
        <v>0</v>
      </c>
    </row>
    <row r="507" spans="1:8" s="32" customFormat="1" ht="18" x14ac:dyDescent="0.25">
      <c r="A507" s="54" t="s">
        <v>717</v>
      </c>
      <c r="B507" s="6" t="s">
        <v>716</v>
      </c>
      <c r="C507" s="3" t="s">
        <v>0</v>
      </c>
      <c r="D507" s="67">
        <f t="shared" ref="D507:D510" si="128">E507*1.27/0.93</f>
        <v>80569.892473118278</v>
      </c>
      <c r="E507" s="68">
        <v>59000</v>
      </c>
      <c r="F507" s="136"/>
      <c r="G507" s="132">
        <f>F507*D507</f>
        <v>0</v>
      </c>
      <c r="H507" s="59">
        <f>F507*E507</f>
        <v>0</v>
      </c>
    </row>
    <row r="508" spans="1:8" s="32" customFormat="1" ht="18" x14ac:dyDescent="0.25">
      <c r="A508" s="57" t="s">
        <v>715</v>
      </c>
      <c r="B508" s="5" t="s">
        <v>872</v>
      </c>
      <c r="C508" s="15" t="s">
        <v>0</v>
      </c>
      <c r="D508" s="67">
        <f t="shared" si="128"/>
        <v>376234.36471362738</v>
      </c>
      <c r="E508" s="68">
        <v>275510.20408163266</v>
      </c>
      <c r="F508" s="136"/>
      <c r="G508" s="132">
        <f>F508*D508</f>
        <v>0</v>
      </c>
      <c r="H508" s="59">
        <f>F508*E508</f>
        <v>0</v>
      </c>
    </row>
    <row r="509" spans="1:8" s="32" customFormat="1" ht="18" x14ac:dyDescent="0.25">
      <c r="A509" s="78"/>
      <c r="B509" s="71" t="s">
        <v>975</v>
      </c>
      <c r="C509" s="248"/>
      <c r="D509" s="67">
        <f t="shared" si="128"/>
        <v>149477.63440860214</v>
      </c>
      <c r="E509" s="68">
        <v>109460</v>
      </c>
      <c r="F509" s="141"/>
      <c r="G509" s="132">
        <f>F509*D509</f>
        <v>0</v>
      </c>
      <c r="H509" s="74">
        <f>F509*E509</f>
        <v>0</v>
      </c>
    </row>
    <row r="510" spans="1:8" s="32" customFormat="1" ht="18.75" thickBot="1" x14ac:dyDescent="0.3">
      <c r="A510" s="70" t="s">
        <v>714</v>
      </c>
      <c r="B510" s="71" t="s">
        <v>713</v>
      </c>
      <c r="C510" s="72" t="s">
        <v>0</v>
      </c>
      <c r="D510" s="67">
        <f t="shared" si="128"/>
        <v>121537.63440860214</v>
      </c>
      <c r="E510" s="68">
        <v>89000</v>
      </c>
      <c r="F510" s="137"/>
      <c r="G510" s="133">
        <f>F510*D510</f>
        <v>0</v>
      </c>
      <c r="H510" s="74">
        <f>F510*E510</f>
        <v>0</v>
      </c>
    </row>
    <row r="511" spans="1:8" s="33" customFormat="1" ht="21.75" thickTop="1" thickBot="1" x14ac:dyDescent="0.3">
      <c r="A511" s="279" t="s">
        <v>757</v>
      </c>
      <c r="B511" s="280"/>
      <c r="C511" s="280"/>
      <c r="D511" s="280"/>
      <c r="E511" s="280"/>
      <c r="F511" s="280"/>
      <c r="G511" s="280"/>
      <c r="H511" s="281"/>
    </row>
    <row r="512" spans="1:8" s="33" customFormat="1" ht="18.75" thickTop="1" x14ac:dyDescent="0.25">
      <c r="A512" s="75" t="s">
        <v>756</v>
      </c>
      <c r="B512" s="66" t="s">
        <v>755</v>
      </c>
      <c r="C512" s="77" t="s">
        <v>0</v>
      </c>
      <c r="D512" s="67">
        <f>E512*1.27/0.93</f>
        <v>11880.645161290322</v>
      </c>
      <c r="E512" s="68">
        <v>8700</v>
      </c>
      <c r="F512" s="135"/>
      <c r="G512" s="138">
        <f t="shared" ref="G512:G519" si="129">F512*D512</f>
        <v>0</v>
      </c>
      <c r="H512" s="69">
        <f t="shared" ref="H512:H519" si="130">F512*E512</f>
        <v>0</v>
      </c>
    </row>
    <row r="513" spans="1:8" s="33" customFormat="1" ht="18" x14ac:dyDescent="0.25">
      <c r="A513" s="54" t="s">
        <v>754</v>
      </c>
      <c r="B513" s="17" t="s">
        <v>753</v>
      </c>
      <c r="C513" s="3" t="s">
        <v>0</v>
      </c>
      <c r="D513" s="67">
        <f t="shared" ref="D513:D519" si="131">E513*1.27/0.93</f>
        <v>18162.365591397847</v>
      </c>
      <c r="E513" s="68">
        <v>13300</v>
      </c>
      <c r="F513" s="136"/>
      <c r="G513" s="132">
        <f t="shared" si="129"/>
        <v>0</v>
      </c>
      <c r="H513" s="59">
        <f t="shared" si="130"/>
        <v>0</v>
      </c>
    </row>
    <row r="514" spans="1:8" s="33" customFormat="1" ht="18" x14ac:dyDescent="0.25">
      <c r="A514" s="62" t="s">
        <v>752</v>
      </c>
      <c r="B514" s="11" t="s">
        <v>751</v>
      </c>
      <c r="C514" s="22" t="s">
        <v>0</v>
      </c>
      <c r="D514" s="67">
        <f t="shared" si="131"/>
        <v>6691.3978494623652</v>
      </c>
      <c r="E514" s="68">
        <v>4900</v>
      </c>
      <c r="F514" s="136"/>
      <c r="G514" s="132">
        <f t="shared" si="129"/>
        <v>0</v>
      </c>
      <c r="H514" s="59">
        <f t="shared" si="130"/>
        <v>0</v>
      </c>
    </row>
    <row r="515" spans="1:8" s="32" customFormat="1" ht="18" x14ac:dyDescent="0.25">
      <c r="A515" s="56" t="s">
        <v>750</v>
      </c>
      <c r="B515" s="5" t="s">
        <v>749</v>
      </c>
      <c r="C515" s="15" t="s">
        <v>0</v>
      </c>
      <c r="D515" s="67">
        <f t="shared" si="131"/>
        <v>14065.591397849461</v>
      </c>
      <c r="E515" s="68">
        <v>10300</v>
      </c>
      <c r="F515" s="136"/>
      <c r="G515" s="132">
        <f t="shared" si="129"/>
        <v>0</v>
      </c>
      <c r="H515" s="59">
        <f t="shared" si="130"/>
        <v>0</v>
      </c>
    </row>
    <row r="516" spans="1:8" s="32" customFormat="1" ht="18" x14ac:dyDescent="0.25">
      <c r="A516" s="54" t="s">
        <v>748</v>
      </c>
      <c r="B516" s="5" t="s">
        <v>747</v>
      </c>
      <c r="C516" s="3" t="s">
        <v>0</v>
      </c>
      <c r="D516" s="67">
        <f t="shared" si="131"/>
        <v>12153.763440860215</v>
      </c>
      <c r="E516" s="68">
        <v>8900</v>
      </c>
      <c r="F516" s="136"/>
      <c r="G516" s="132">
        <f t="shared" si="129"/>
        <v>0</v>
      </c>
      <c r="H516" s="59">
        <f t="shared" si="130"/>
        <v>0</v>
      </c>
    </row>
    <row r="517" spans="1:8" s="32" customFormat="1" ht="18" x14ac:dyDescent="0.25">
      <c r="A517" s="56" t="s">
        <v>746</v>
      </c>
      <c r="B517" s="9" t="s">
        <v>745</v>
      </c>
      <c r="C517" s="25" t="s">
        <v>0</v>
      </c>
      <c r="D517" s="67">
        <f t="shared" si="131"/>
        <v>20210.752688172041</v>
      </c>
      <c r="E517" s="68">
        <v>14800</v>
      </c>
      <c r="F517" s="136"/>
      <c r="G517" s="132">
        <f t="shared" si="129"/>
        <v>0</v>
      </c>
      <c r="H517" s="59">
        <f t="shared" si="130"/>
        <v>0</v>
      </c>
    </row>
    <row r="518" spans="1:8" s="32" customFormat="1" ht="18" x14ac:dyDescent="0.25">
      <c r="A518" s="54" t="s">
        <v>744</v>
      </c>
      <c r="B518" s="5" t="s">
        <v>743</v>
      </c>
      <c r="C518" s="3" t="s">
        <v>0</v>
      </c>
      <c r="D518" s="67">
        <f t="shared" si="131"/>
        <v>7510.7526881720423</v>
      </c>
      <c r="E518" s="68">
        <v>5500</v>
      </c>
      <c r="F518" s="136"/>
      <c r="G518" s="132">
        <f t="shared" si="129"/>
        <v>0</v>
      </c>
      <c r="H518" s="59">
        <f t="shared" si="130"/>
        <v>0</v>
      </c>
    </row>
    <row r="519" spans="1:8" s="32" customFormat="1" ht="18.75" thickBot="1" x14ac:dyDescent="0.3">
      <c r="A519" s="78" t="s">
        <v>742</v>
      </c>
      <c r="B519" s="71" t="s">
        <v>741</v>
      </c>
      <c r="C519" s="79"/>
      <c r="D519" s="67">
        <f t="shared" si="131"/>
        <v>21849.462365591397</v>
      </c>
      <c r="E519" s="68">
        <v>16000</v>
      </c>
      <c r="F519" s="137"/>
      <c r="G519" s="133">
        <f t="shared" si="129"/>
        <v>0</v>
      </c>
      <c r="H519" s="74">
        <f t="shared" si="130"/>
        <v>0</v>
      </c>
    </row>
    <row r="520" spans="1:8" s="32" customFormat="1" ht="21.75" thickTop="1" thickBot="1" x14ac:dyDescent="0.3">
      <c r="A520" s="276" t="s">
        <v>762</v>
      </c>
      <c r="B520" s="277"/>
      <c r="C520" s="277"/>
      <c r="D520" s="277"/>
      <c r="E520" s="277"/>
      <c r="F520" s="277"/>
      <c r="G520" s="277"/>
      <c r="H520" s="278"/>
    </row>
    <row r="521" spans="1:8" s="32" customFormat="1" ht="18.75" thickTop="1" x14ac:dyDescent="0.25">
      <c r="A521" s="75" t="s">
        <v>761</v>
      </c>
      <c r="B521" s="66" t="s">
        <v>760</v>
      </c>
      <c r="C521" s="77" t="s">
        <v>0</v>
      </c>
      <c r="D521" s="67">
        <f>E521*1.27/0.93</f>
        <v>109882.31182795699</v>
      </c>
      <c r="E521" s="68">
        <v>80465</v>
      </c>
      <c r="F521" s="135"/>
      <c r="G521" s="138">
        <f>F521*D521</f>
        <v>0</v>
      </c>
      <c r="H521" s="69">
        <f>F521*E521</f>
        <v>0</v>
      </c>
    </row>
    <row r="522" spans="1:8" s="32" customFormat="1" ht="18" x14ac:dyDescent="0.25">
      <c r="A522" s="54"/>
      <c r="B522" s="5" t="s">
        <v>796</v>
      </c>
      <c r="C522" s="3"/>
      <c r="D522" s="67">
        <f t="shared" ref="D522:D524" si="132">E522*1.27/0.93</f>
        <v>171791.39784946234</v>
      </c>
      <c r="E522" s="68">
        <v>125800</v>
      </c>
      <c r="F522" s="136"/>
      <c r="G522" s="138">
        <f>F522*D522</f>
        <v>0</v>
      </c>
      <c r="H522" s="59">
        <f>F522*E522</f>
        <v>0</v>
      </c>
    </row>
    <row r="523" spans="1:8" s="32" customFormat="1" ht="18" x14ac:dyDescent="0.25">
      <c r="A523" s="54"/>
      <c r="B523" s="5" t="s">
        <v>758</v>
      </c>
      <c r="C523" s="3"/>
      <c r="D523" s="67">
        <f t="shared" si="132"/>
        <v>114013.22580645161</v>
      </c>
      <c r="E523" s="68">
        <v>83490</v>
      </c>
      <c r="F523" s="136"/>
      <c r="G523" s="138">
        <f>F523*D523</f>
        <v>0</v>
      </c>
      <c r="H523" s="59">
        <f>F523*E523</f>
        <v>0</v>
      </c>
    </row>
    <row r="524" spans="1:8" s="32" customFormat="1" ht="18.75" thickBot="1" x14ac:dyDescent="0.3">
      <c r="A524" s="54" t="s">
        <v>759</v>
      </c>
      <c r="B524" s="252" t="s">
        <v>937</v>
      </c>
      <c r="C524" s="243" t="s">
        <v>0</v>
      </c>
      <c r="D524" s="67">
        <f t="shared" si="132"/>
        <v>14169.376344086022</v>
      </c>
      <c r="E524" s="68">
        <v>10376</v>
      </c>
      <c r="F524" s="136"/>
      <c r="G524" s="132">
        <f>F524*D524</f>
        <v>0</v>
      </c>
      <c r="H524" s="59">
        <f>F524*E524</f>
        <v>0</v>
      </c>
    </row>
    <row r="525" spans="1:8" s="32" customFormat="1" ht="21.75" thickTop="1" thickBot="1" x14ac:dyDescent="0.3">
      <c r="A525" s="276" t="s">
        <v>440</v>
      </c>
      <c r="B525" s="277"/>
      <c r="C525" s="277"/>
      <c r="D525" s="277"/>
      <c r="E525" s="277"/>
      <c r="F525" s="277"/>
      <c r="G525" s="277"/>
      <c r="H525" s="278"/>
    </row>
    <row r="526" spans="1:8" s="32" customFormat="1" ht="18.75" thickTop="1" x14ac:dyDescent="0.25">
      <c r="A526" s="75" t="s">
        <v>439</v>
      </c>
      <c r="B526" s="76" t="s">
        <v>438</v>
      </c>
      <c r="C526" s="77" t="s">
        <v>0</v>
      </c>
      <c r="D526" s="67">
        <f>E526*1.27/0.93</f>
        <v>3318.3870967741932</v>
      </c>
      <c r="E526" s="68">
        <v>2430</v>
      </c>
      <c r="F526" s="135"/>
      <c r="G526" s="138">
        <f t="shared" ref="G526:G541" si="133">F526*D526</f>
        <v>0</v>
      </c>
      <c r="H526" s="69">
        <f t="shared" ref="H526:H541" si="134">F526*E526</f>
        <v>0</v>
      </c>
    </row>
    <row r="527" spans="1:8" s="32" customFormat="1" ht="18" x14ac:dyDescent="0.25">
      <c r="A527" s="54" t="s">
        <v>437</v>
      </c>
      <c r="B527" s="7" t="s">
        <v>436</v>
      </c>
      <c r="C527" s="3" t="s">
        <v>0</v>
      </c>
      <c r="D527" s="67">
        <f t="shared" ref="D527:D541" si="135">E527*1.27/0.93</f>
        <v>3755.3763440860212</v>
      </c>
      <c r="E527" s="68">
        <v>2750</v>
      </c>
      <c r="F527" s="136"/>
      <c r="G527" s="132">
        <f t="shared" si="133"/>
        <v>0</v>
      </c>
      <c r="H527" s="59">
        <f t="shared" si="134"/>
        <v>0</v>
      </c>
    </row>
    <row r="528" spans="1:8" s="32" customFormat="1" ht="18" x14ac:dyDescent="0.25">
      <c r="A528" s="54" t="s">
        <v>435</v>
      </c>
      <c r="B528" s="7" t="s">
        <v>434</v>
      </c>
      <c r="C528" s="3" t="s">
        <v>0</v>
      </c>
      <c r="D528" s="67">
        <f t="shared" si="135"/>
        <v>4233.333333333333</v>
      </c>
      <c r="E528" s="68">
        <v>3100</v>
      </c>
      <c r="F528" s="136"/>
      <c r="G528" s="132">
        <f t="shared" si="133"/>
        <v>0</v>
      </c>
      <c r="H528" s="59">
        <f t="shared" si="134"/>
        <v>0</v>
      </c>
    </row>
    <row r="529" spans="1:8" s="32" customFormat="1" ht="18" x14ac:dyDescent="0.25">
      <c r="A529" s="54" t="s">
        <v>433</v>
      </c>
      <c r="B529" s="7" t="s">
        <v>432</v>
      </c>
      <c r="C529" s="3" t="s">
        <v>0</v>
      </c>
      <c r="D529" s="67">
        <f t="shared" si="135"/>
        <v>4779.5698924731178</v>
      </c>
      <c r="E529" s="68">
        <v>3500</v>
      </c>
      <c r="F529" s="136"/>
      <c r="G529" s="132">
        <f t="shared" si="133"/>
        <v>0</v>
      </c>
      <c r="H529" s="59">
        <f t="shared" si="134"/>
        <v>0</v>
      </c>
    </row>
    <row r="530" spans="1:8" s="32" customFormat="1" ht="18" x14ac:dyDescent="0.25">
      <c r="A530" s="54" t="s">
        <v>431</v>
      </c>
      <c r="B530" s="7" t="s">
        <v>430</v>
      </c>
      <c r="C530" s="3" t="s">
        <v>0</v>
      </c>
      <c r="D530" s="67">
        <f t="shared" si="135"/>
        <v>8876.3440860215051</v>
      </c>
      <c r="E530" s="68">
        <v>6500</v>
      </c>
      <c r="F530" s="136"/>
      <c r="G530" s="132">
        <f t="shared" si="133"/>
        <v>0</v>
      </c>
      <c r="H530" s="59">
        <f t="shared" si="134"/>
        <v>0</v>
      </c>
    </row>
    <row r="531" spans="1:8" s="32" customFormat="1" ht="18" x14ac:dyDescent="0.25">
      <c r="A531" s="54" t="s">
        <v>429</v>
      </c>
      <c r="B531" s="7" t="s">
        <v>428</v>
      </c>
      <c r="C531" s="3" t="s">
        <v>0</v>
      </c>
      <c r="D531" s="67">
        <f t="shared" si="135"/>
        <v>9286.0215053763441</v>
      </c>
      <c r="E531" s="68">
        <v>6800</v>
      </c>
      <c r="F531" s="136"/>
      <c r="G531" s="132">
        <f t="shared" si="133"/>
        <v>0</v>
      </c>
      <c r="H531" s="59">
        <f t="shared" si="134"/>
        <v>0</v>
      </c>
    </row>
    <row r="532" spans="1:8" s="32" customFormat="1" ht="18" x14ac:dyDescent="0.25">
      <c r="A532" s="54" t="s">
        <v>427</v>
      </c>
      <c r="B532" s="7" t="s">
        <v>426</v>
      </c>
      <c r="C532" s="3" t="s">
        <v>0</v>
      </c>
      <c r="D532" s="67">
        <f t="shared" si="135"/>
        <v>11880.645161290322</v>
      </c>
      <c r="E532" s="68">
        <v>8700</v>
      </c>
      <c r="F532" s="136"/>
      <c r="G532" s="132">
        <f t="shared" si="133"/>
        <v>0</v>
      </c>
      <c r="H532" s="59">
        <f t="shared" si="134"/>
        <v>0</v>
      </c>
    </row>
    <row r="533" spans="1:8" s="32" customFormat="1" ht="18" x14ac:dyDescent="0.25">
      <c r="A533" s="54" t="s">
        <v>425</v>
      </c>
      <c r="B533" s="7" t="s">
        <v>424</v>
      </c>
      <c r="C533" s="3" t="s">
        <v>0</v>
      </c>
      <c r="D533" s="67">
        <f t="shared" si="135"/>
        <v>15431.182795698924</v>
      </c>
      <c r="E533" s="68">
        <v>11300</v>
      </c>
      <c r="F533" s="136"/>
      <c r="G533" s="132">
        <f t="shared" si="133"/>
        <v>0</v>
      </c>
      <c r="H533" s="59">
        <f t="shared" si="134"/>
        <v>0</v>
      </c>
    </row>
    <row r="534" spans="1:8" s="32" customFormat="1" ht="18" x14ac:dyDescent="0.25">
      <c r="A534" s="54" t="s">
        <v>423</v>
      </c>
      <c r="B534" s="7" t="s">
        <v>422</v>
      </c>
      <c r="C534" s="3" t="s">
        <v>0</v>
      </c>
      <c r="D534" s="67">
        <f t="shared" si="135"/>
        <v>21166.666666666664</v>
      </c>
      <c r="E534" s="68">
        <v>15500</v>
      </c>
      <c r="F534" s="136"/>
      <c r="G534" s="132">
        <f t="shared" si="133"/>
        <v>0</v>
      </c>
      <c r="H534" s="59">
        <f t="shared" si="134"/>
        <v>0</v>
      </c>
    </row>
    <row r="535" spans="1:8" s="32" customFormat="1" ht="18" x14ac:dyDescent="0.25">
      <c r="A535" s="54" t="s">
        <v>421</v>
      </c>
      <c r="B535" s="7" t="s">
        <v>420</v>
      </c>
      <c r="C535" s="3" t="s">
        <v>0</v>
      </c>
      <c r="D535" s="67">
        <f t="shared" si="135"/>
        <v>30316.129032258064</v>
      </c>
      <c r="E535" s="68">
        <v>22200</v>
      </c>
      <c r="F535" s="136"/>
      <c r="G535" s="132">
        <f t="shared" si="133"/>
        <v>0</v>
      </c>
      <c r="H535" s="59">
        <f t="shared" si="134"/>
        <v>0</v>
      </c>
    </row>
    <row r="536" spans="1:8" s="32" customFormat="1" ht="18" x14ac:dyDescent="0.25">
      <c r="A536" s="54" t="s">
        <v>419</v>
      </c>
      <c r="B536" s="7" t="s">
        <v>418</v>
      </c>
      <c r="C536" s="3" t="s">
        <v>0</v>
      </c>
      <c r="D536" s="67">
        <f t="shared" si="135"/>
        <v>35232.258064516129</v>
      </c>
      <c r="E536" s="68">
        <v>25800</v>
      </c>
      <c r="F536" s="136"/>
      <c r="G536" s="132">
        <f t="shared" si="133"/>
        <v>0</v>
      </c>
      <c r="H536" s="59">
        <f t="shared" si="134"/>
        <v>0</v>
      </c>
    </row>
    <row r="537" spans="1:8" s="32" customFormat="1" ht="18" x14ac:dyDescent="0.25">
      <c r="A537" s="54" t="s">
        <v>417</v>
      </c>
      <c r="B537" s="196" t="s">
        <v>802</v>
      </c>
      <c r="C537" s="3" t="s">
        <v>0</v>
      </c>
      <c r="D537" s="67">
        <f t="shared" si="135"/>
        <v>49161.290322580644</v>
      </c>
      <c r="E537" s="68">
        <v>36000</v>
      </c>
      <c r="F537" s="136"/>
      <c r="G537" s="132">
        <f t="shared" si="133"/>
        <v>0</v>
      </c>
      <c r="H537" s="59">
        <f t="shared" si="134"/>
        <v>0</v>
      </c>
    </row>
    <row r="538" spans="1:8" s="32" customFormat="1" ht="18" x14ac:dyDescent="0.25">
      <c r="A538" s="54" t="s">
        <v>416</v>
      </c>
      <c r="B538" s="197" t="s">
        <v>803</v>
      </c>
      <c r="C538" s="3" t="s">
        <v>0</v>
      </c>
      <c r="D538" s="67">
        <f t="shared" si="135"/>
        <v>55443.010752688169</v>
      </c>
      <c r="E538" s="68">
        <v>40600</v>
      </c>
      <c r="F538" s="136"/>
      <c r="G538" s="132">
        <f t="shared" si="133"/>
        <v>0</v>
      </c>
      <c r="H538" s="59">
        <f t="shared" si="134"/>
        <v>0</v>
      </c>
    </row>
    <row r="539" spans="1:8" s="32" customFormat="1" ht="18" x14ac:dyDescent="0.25">
      <c r="A539" s="54" t="s">
        <v>415</v>
      </c>
      <c r="B539" s="197" t="s">
        <v>804</v>
      </c>
      <c r="C539" s="3" t="s">
        <v>0</v>
      </c>
      <c r="D539" s="67">
        <f t="shared" si="135"/>
        <v>64865.591397849457</v>
      </c>
      <c r="E539" s="68">
        <v>47500</v>
      </c>
      <c r="F539" s="136"/>
      <c r="G539" s="132">
        <f t="shared" si="133"/>
        <v>0</v>
      </c>
      <c r="H539" s="59">
        <f t="shared" si="134"/>
        <v>0</v>
      </c>
    </row>
    <row r="540" spans="1:8" s="32" customFormat="1" ht="18" x14ac:dyDescent="0.25">
      <c r="A540" s="54" t="s">
        <v>414</v>
      </c>
      <c r="B540" s="197" t="s">
        <v>805</v>
      </c>
      <c r="C540" s="3" t="s">
        <v>0</v>
      </c>
      <c r="D540" s="67">
        <f t="shared" si="135"/>
        <v>74151.612903225803</v>
      </c>
      <c r="E540" s="68">
        <v>54300</v>
      </c>
      <c r="F540" s="136"/>
      <c r="G540" s="132">
        <f t="shared" si="133"/>
        <v>0</v>
      </c>
      <c r="H540" s="59">
        <f t="shared" si="134"/>
        <v>0</v>
      </c>
    </row>
    <row r="541" spans="1:8" s="32" customFormat="1" ht="18.75" thickBot="1" x14ac:dyDescent="0.3">
      <c r="A541" s="70" t="s">
        <v>413</v>
      </c>
      <c r="B541" s="198" t="s">
        <v>806</v>
      </c>
      <c r="C541" s="72" t="s">
        <v>0</v>
      </c>
      <c r="D541" s="101">
        <f t="shared" si="135"/>
        <v>83301.075268817207</v>
      </c>
      <c r="E541" s="102">
        <v>61000</v>
      </c>
      <c r="F541" s="141"/>
      <c r="G541" s="133">
        <f t="shared" si="133"/>
        <v>0</v>
      </c>
      <c r="H541" s="74">
        <f t="shared" si="134"/>
        <v>0</v>
      </c>
    </row>
    <row r="542" spans="1:8" s="32" customFormat="1" ht="21.75" customHeight="1" thickBot="1" x14ac:dyDescent="0.35">
      <c r="A542" s="231"/>
      <c r="B542" s="290" t="s">
        <v>939</v>
      </c>
      <c r="C542" s="291"/>
      <c r="D542" s="291"/>
      <c r="E542" s="291"/>
      <c r="F542" s="292"/>
      <c r="G542" s="134"/>
      <c r="H542" s="103"/>
    </row>
    <row r="543" spans="1:8" s="32" customFormat="1" ht="17.25" customHeight="1" x14ac:dyDescent="0.25">
      <c r="A543" s="98"/>
      <c r="B543" s="264" t="s">
        <v>940</v>
      </c>
      <c r="C543" s="244"/>
      <c r="D543" s="67">
        <f t="shared" ref="D543:D545" si="136">E543*1.27/0.93</f>
        <v>24853.763440860213</v>
      </c>
      <c r="E543" s="68">
        <v>18200</v>
      </c>
      <c r="F543" s="234"/>
      <c r="G543" s="133">
        <f t="shared" ref="G543" si="137">F543*D543</f>
        <v>0</v>
      </c>
      <c r="H543" s="74">
        <f t="shared" ref="H543" si="138">F543*E543</f>
        <v>0</v>
      </c>
    </row>
    <row r="544" spans="1:8" s="32" customFormat="1" ht="17.25" customHeight="1" x14ac:dyDescent="0.25">
      <c r="A544" s="98"/>
      <c r="B544" s="265" t="s">
        <v>941</v>
      </c>
      <c r="C544" s="243"/>
      <c r="D544" s="229">
        <f t="shared" si="136"/>
        <v>24853.763440860213</v>
      </c>
      <c r="E544" s="8">
        <v>18200</v>
      </c>
      <c r="F544" s="230"/>
      <c r="G544" s="133">
        <f t="shared" ref="G544" si="139">F544*D544</f>
        <v>0</v>
      </c>
      <c r="H544" s="74">
        <f t="shared" ref="H544" si="140">F544*E544</f>
        <v>0</v>
      </c>
    </row>
    <row r="545" spans="1:9" s="32" customFormat="1" ht="17.25" customHeight="1" thickBot="1" x14ac:dyDescent="0.3">
      <c r="A545" s="98"/>
      <c r="B545" s="266" t="s">
        <v>942</v>
      </c>
      <c r="C545" s="245"/>
      <c r="D545" s="232">
        <f t="shared" si="136"/>
        <v>28259.548387096773</v>
      </c>
      <c r="E545" s="73">
        <v>20694</v>
      </c>
      <c r="F545" s="233"/>
      <c r="G545" s="133">
        <f t="shared" ref="G545" si="141">F545*D545</f>
        <v>0</v>
      </c>
      <c r="H545" s="74">
        <f t="shared" ref="H545" si="142">F545*E545</f>
        <v>0</v>
      </c>
    </row>
    <row r="546" spans="1:9" s="32" customFormat="1" ht="21" thickBot="1" x14ac:dyDescent="0.3">
      <c r="A546" s="282" t="s">
        <v>620</v>
      </c>
      <c r="B546" s="283"/>
      <c r="C546" s="283"/>
      <c r="D546" s="283"/>
      <c r="E546" s="283"/>
      <c r="F546" s="283"/>
      <c r="G546" s="283"/>
      <c r="H546" s="286"/>
    </row>
    <row r="547" spans="1:9" s="32" customFormat="1" ht="18" x14ac:dyDescent="0.25">
      <c r="A547" s="65" t="s">
        <v>619</v>
      </c>
      <c r="B547" s="66" t="s">
        <v>618</v>
      </c>
      <c r="C547" s="85" t="s">
        <v>0</v>
      </c>
      <c r="D547" s="67">
        <f>E547*1.27/0.93</f>
        <v>16933.333333333332</v>
      </c>
      <c r="E547" s="68">
        <v>12400</v>
      </c>
      <c r="F547" s="140"/>
      <c r="G547" s="138">
        <f t="shared" ref="G547:G566" si="143">F547*D547</f>
        <v>0</v>
      </c>
      <c r="H547" s="69">
        <f t="shared" ref="H547:H566" si="144">F547*E547</f>
        <v>0</v>
      </c>
    </row>
    <row r="548" spans="1:9" s="32" customFormat="1" ht="18" x14ac:dyDescent="0.25">
      <c r="A548" s="57" t="s">
        <v>617</v>
      </c>
      <c r="B548" s="5" t="s">
        <v>616</v>
      </c>
      <c r="C548" s="15" t="s">
        <v>0</v>
      </c>
      <c r="D548" s="67">
        <f t="shared" ref="D548:D580" si="145">E548*1.27/0.93</f>
        <v>11566.559139784946</v>
      </c>
      <c r="E548" s="68">
        <v>8470</v>
      </c>
      <c r="F548" s="136"/>
      <c r="G548" s="132">
        <f t="shared" si="143"/>
        <v>0</v>
      </c>
      <c r="H548" s="59">
        <f t="shared" si="144"/>
        <v>0</v>
      </c>
    </row>
    <row r="549" spans="1:9" s="32" customFormat="1" ht="18" x14ac:dyDescent="0.25">
      <c r="A549" s="57" t="s">
        <v>615</v>
      </c>
      <c r="B549" s="5" t="s">
        <v>614</v>
      </c>
      <c r="C549" s="15" t="s">
        <v>0</v>
      </c>
      <c r="D549" s="67">
        <f t="shared" si="145"/>
        <v>8757.5376344086017</v>
      </c>
      <c r="E549" s="68">
        <v>6413</v>
      </c>
      <c r="F549" s="136"/>
      <c r="G549" s="132">
        <f t="shared" si="143"/>
        <v>0</v>
      </c>
      <c r="H549" s="59">
        <f t="shared" si="144"/>
        <v>0</v>
      </c>
    </row>
    <row r="550" spans="1:9" s="32" customFormat="1" ht="18" x14ac:dyDescent="0.25">
      <c r="A550" s="57" t="s">
        <v>613</v>
      </c>
      <c r="B550" s="5" t="s">
        <v>612</v>
      </c>
      <c r="C550" s="15" t="s">
        <v>0</v>
      </c>
      <c r="D550" s="67">
        <f t="shared" si="145"/>
        <v>10079.430107526881</v>
      </c>
      <c r="E550" s="68">
        <v>7381</v>
      </c>
      <c r="F550" s="136"/>
      <c r="G550" s="132">
        <f t="shared" si="143"/>
        <v>0</v>
      </c>
      <c r="H550" s="59">
        <f t="shared" si="144"/>
        <v>0</v>
      </c>
    </row>
    <row r="551" spans="1:9" s="32" customFormat="1" ht="18" x14ac:dyDescent="0.25">
      <c r="A551" s="57" t="s">
        <v>611</v>
      </c>
      <c r="B551" s="5" t="s">
        <v>610</v>
      </c>
      <c r="C551" s="15" t="s">
        <v>0</v>
      </c>
      <c r="D551" s="67">
        <f t="shared" si="145"/>
        <v>38236.559139784942</v>
      </c>
      <c r="E551" s="68">
        <v>28000</v>
      </c>
      <c r="F551" s="136"/>
      <c r="G551" s="132">
        <f t="shared" si="143"/>
        <v>0</v>
      </c>
      <c r="H551" s="59">
        <f t="shared" si="144"/>
        <v>0</v>
      </c>
    </row>
    <row r="552" spans="1:9" s="32" customFormat="1" ht="18" x14ac:dyDescent="0.25">
      <c r="A552" s="57" t="s">
        <v>609</v>
      </c>
      <c r="B552" s="5" t="s">
        <v>608</v>
      </c>
      <c r="C552" s="15" t="s">
        <v>0</v>
      </c>
      <c r="D552" s="67">
        <f t="shared" si="145"/>
        <v>69645.161290322576</v>
      </c>
      <c r="E552" s="68">
        <v>51000</v>
      </c>
      <c r="F552" s="136"/>
      <c r="G552" s="132">
        <f t="shared" si="143"/>
        <v>0</v>
      </c>
      <c r="H552" s="59">
        <f t="shared" si="144"/>
        <v>0</v>
      </c>
    </row>
    <row r="553" spans="1:9" s="32" customFormat="1" ht="18" x14ac:dyDescent="0.25">
      <c r="A553" s="57" t="s">
        <v>607</v>
      </c>
      <c r="B553" s="5" t="s">
        <v>606</v>
      </c>
      <c r="C553" s="15" t="s">
        <v>0</v>
      </c>
      <c r="D553" s="67">
        <f t="shared" si="145"/>
        <v>47795.698924731179</v>
      </c>
      <c r="E553" s="68">
        <v>35000</v>
      </c>
      <c r="F553" s="136"/>
      <c r="G553" s="132">
        <f t="shared" si="143"/>
        <v>0</v>
      </c>
      <c r="H553" s="59">
        <f t="shared" si="144"/>
        <v>0</v>
      </c>
    </row>
    <row r="554" spans="1:9" s="32" customFormat="1" ht="18" x14ac:dyDescent="0.25">
      <c r="A554" s="57" t="s">
        <v>605</v>
      </c>
      <c r="B554" s="5" t="s">
        <v>604</v>
      </c>
      <c r="C554" s="15" t="s">
        <v>0</v>
      </c>
      <c r="D554" s="67">
        <f t="shared" si="145"/>
        <v>20210.752688172041</v>
      </c>
      <c r="E554" s="68">
        <v>14800</v>
      </c>
      <c r="F554" s="136"/>
      <c r="G554" s="132">
        <f t="shared" si="143"/>
        <v>0</v>
      </c>
      <c r="H554" s="59">
        <f t="shared" si="144"/>
        <v>0</v>
      </c>
    </row>
    <row r="555" spans="1:9" s="32" customFormat="1" ht="18" x14ac:dyDescent="0.25">
      <c r="A555" s="57" t="s">
        <v>603</v>
      </c>
      <c r="B555" s="5" t="s">
        <v>602</v>
      </c>
      <c r="C555" s="15" t="s">
        <v>0</v>
      </c>
      <c r="D555" s="67">
        <f t="shared" si="145"/>
        <v>31681.720430107525</v>
      </c>
      <c r="E555" s="68">
        <v>23200</v>
      </c>
      <c r="F555" s="136"/>
      <c r="G555" s="132">
        <f t="shared" si="143"/>
        <v>0</v>
      </c>
      <c r="H555" s="59">
        <f t="shared" si="144"/>
        <v>0</v>
      </c>
    </row>
    <row r="556" spans="1:9" s="32" customFormat="1" ht="18" x14ac:dyDescent="0.25">
      <c r="A556" s="57" t="s">
        <v>601</v>
      </c>
      <c r="B556" s="5" t="s">
        <v>600</v>
      </c>
      <c r="C556" s="177" t="s">
        <v>0</v>
      </c>
      <c r="D556" s="67">
        <f t="shared" si="145"/>
        <v>16523.655913978495</v>
      </c>
      <c r="E556" s="68">
        <v>12100</v>
      </c>
      <c r="F556" s="136"/>
      <c r="G556" s="132">
        <f t="shared" si="143"/>
        <v>0</v>
      </c>
      <c r="H556" s="59">
        <f t="shared" si="144"/>
        <v>0</v>
      </c>
    </row>
    <row r="557" spans="1:9" s="32" customFormat="1" ht="18" x14ac:dyDescent="0.25">
      <c r="A557" s="57"/>
      <c r="B557" s="5" t="s">
        <v>833</v>
      </c>
      <c r="C557" s="177"/>
      <c r="D557" s="67">
        <f t="shared" si="145"/>
        <v>7032.7956989247305</v>
      </c>
      <c r="E557" s="68">
        <v>5150</v>
      </c>
      <c r="F557" s="136"/>
      <c r="G557" s="132">
        <f t="shared" si="143"/>
        <v>0</v>
      </c>
      <c r="H557" s="59">
        <f t="shared" si="144"/>
        <v>0</v>
      </c>
    </row>
    <row r="558" spans="1:9" s="32" customFormat="1" ht="18" x14ac:dyDescent="0.25">
      <c r="A558" s="57"/>
      <c r="B558" s="5" t="s">
        <v>834</v>
      </c>
      <c r="C558" s="177"/>
      <c r="D558" s="67">
        <f t="shared" si="145"/>
        <v>15226.344086021505</v>
      </c>
      <c r="E558" s="68">
        <v>11150</v>
      </c>
      <c r="F558" s="136"/>
      <c r="G558" s="132">
        <f t="shared" si="143"/>
        <v>0</v>
      </c>
      <c r="H558" s="59">
        <f t="shared" si="144"/>
        <v>0</v>
      </c>
    </row>
    <row r="559" spans="1:9" s="32" customFormat="1" ht="18" x14ac:dyDescent="0.25">
      <c r="A559" s="57"/>
      <c r="B559" s="5" t="s">
        <v>835</v>
      </c>
      <c r="C559" s="177"/>
      <c r="D559" s="67">
        <f t="shared" si="145"/>
        <v>40776.559139784942</v>
      </c>
      <c r="E559" s="68">
        <v>29860</v>
      </c>
      <c r="F559" s="136"/>
      <c r="G559" s="132">
        <f t="shared" si="143"/>
        <v>0</v>
      </c>
      <c r="H559" s="59">
        <f t="shared" si="144"/>
        <v>0</v>
      </c>
    </row>
    <row r="560" spans="1:9" s="32" customFormat="1" ht="36" x14ac:dyDescent="0.25">
      <c r="A560" s="57" t="s">
        <v>599</v>
      </c>
      <c r="B560" s="5" t="s">
        <v>598</v>
      </c>
      <c r="C560" s="177" t="s">
        <v>0</v>
      </c>
      <c r="D560" s="80">
        <f t="shared" si="145"/>
        <v>42743.010752688169</v>
      </c>
      <c r="E560" s="68">
        <v>31300</v>
      </c>
      <c r="F560" s="136"/>
      <c r="G560" s="132">
        <f t="shared" si="143"/>
        <v>0</v>
      </c>
      <c r="H560" s="59">
        <f t="shared" si="144"/>
        <v>0</v>
      </c>
      <c r="I560" s="199"/>
    </row>
    <row r="561" spans="1:9" s="32" customFormat="1" ht="18" x14ac:dyDescent="0.25">
      <c r="A561" s="57"/>
      <c r="B561" s="5" t="s">
        <v>836</v>
      </c>
      <c r="C561" s="177"/>
      <c r="D561" s="67">
        <f t="shared" si="145"/>
        <v>61315.053763440854</v>
      </c>
      <c r="E561" s="68">
        <v>44900</v>
      </c>
      <c r="F561" s="136"/>
      <c r="G561" s="132">
        <f t="shared" si="143"/>
        <v>0</v>
      </c>
      <c r="H561" s="59">
        <f t="shared" si="144"/>
        <v>0</v>
      </c>
      <c r="I561" s="199"/>
    </row>
    <row r="562" spans="1:9" s="32" customFormat="1" ht="18" x14ac:dyDescent="0.25">
      <c r="A562" s="57" t="s">
        <v>597</v>
      </c>
      <c r="B562" s="5" t="s">
        <v>596</v>
      </c>
      <c r="C562" s="15" t="s">
        <v>0</v>
      </c>
      <c r="D562" s="67">
        <f t="shared" si="145"/>
        <v>19002.204301075268</v>
      </c>
      <c r="E562" s="68">
        <v>13915</v>
      </c>
      <c r="F562" s="136"/>
      <c r="G562" s="132">
        <f t="shared" si="143"/>
        <v>0</v>
      </c>
      <c r="H562" s="59">
        <f t="shared" si="144"/>
        <v>0</v>
      </c>
    </row>
    <row r="563" spans="1:9" s="32" customFormat="1" ht="18" x14ac:dyDescent="0.25">
      <c r="A563" s="57" t="s">
        <v>595</v>
      </c>
      <c r="B563" s="5" t="s">
        <v>594</v>
      </c>
      <c r="C563" s="15" t="s">
        <v>0</v>
      </c>
      <c r="D563" s="67">
        <f t="shared" si="145"/>
        <v>22472.172043010749</v>
      </c>
      <c r="E563" s="68">
        <v>16456</v>
      </c>
      <c r="F563" s="136"/>
      <c r="G563" s="132">
        <f t="shared" si="143"/>
        <v>0</v>
      </c>
      <c r="H563" s="59">
        <f t="shared" si="144"/>
        <v>0</v>
      </c>
    </row>
    <row r="564" spans="1:9" s="32" customFormat="1" ht="18" x14ac:dyDescent="0.25">
      <c r="A564" s="57" t="s">
        <v>593</v>
      </c>
      <c r="B564" s="5" t="s">
        <v>820</v>
      </c>
      <c r="C564" s="177" t="s">
        <v>0</v>
      </c>
      <c r="D564" s="67">
        <f t="shared" si="145"/>
        <v>8603.2258064516118</v>
      </c>
      <c r="E564" s="68">
        <v>6300</v>
      </c>
      <c r="F564" s="136"/>
      <c r="G564" s="132">
        <f t="shared" si="143"/>
        <v>0</v>
      </c>
      <c r="H564" s="59">
        <f t="shared" si="144"/>
        <v>0</v>
      </c>
    </row>
    <row r="565" spans="1:9" s="32" customFormat="1" ht="18" x14ac:dyDescent="0.25">
      <c r="A565" s="57"/>
      <c r="B565" s="5" t="s">
        <v>938</v>
      </c>
      <c r="C565" s="177"/>
      <c r="D565" s="67">
        <f t="shared" si="145"/>
        <v>8757.5376344086017</v>
      </c>
      <c r="E565" s="68">
        <v>6413</v>
      </c>
      <c r="F565" s="136"/>
      <c r="G565" s="132"/>
      <c r="H565" s="59">
        <f t="shared" si="144"/>
        <v>0</v>
      </c>
    </row>
    <row r="566" spans="1:9" s="32" customFormat="1" ht="18.75" thickBot="1" x14ac:dyDescent="0.3">
      <c r="A566" s="57" t="s">
        <v>592</v>
      </c>
      <c r="B566" s="71" t="s">
        <v>591</v>
      </c>
      <c r="C566" s="86" t="s">
        <v>0</v>
      </c>
      <c r="D566" s="101">
        <f t="shared" si="145"/>
        <v>28090.215053763441</v>
      </c>
      <c r="E566" s="102">
        <v>20570</v>
      </c>
      <c r="F566" s="141"/>
      <c r="G566" s="132">
        <f t="shared" si="143"/>
        <v>0</v>
      </c>
      <c r="H566" s="59">
        <f t="shared" si="144"/>
        <v>0</v>
      </c>
    </row>
    <row r="567" spans="1:9" s="32" customFormat="1" ht="21" thickBot="1" x14ac:dyDescent="0.35">
      <c r="A567" s="235"/>
      <c r="B567" s="293" t="s">
        <v>944</v>
      </c>
      <c r="C567" s="294"/>
      <c r="D567" s="294"/>
      <c r="E567" s="294"/>
      <c r="F567" s="295"/>
      <c r="G567" s="236"/>
      <c r="H567" s="236"/>
    </row>
    <row r="568" spans="1:9" s="32" customFormat="1" ht="18" x14ac:dyDescent="0.25">
      <c r="A568" s="235"/>
      <c r="B568" s="251" t="s">
        <v>943</v>
      </c>
      <c r="C568" s="249"/>
      <c r="D568" s="67">
        <f t="shared" si="145"/>
        <v>216173.11827956987</v>
      </c>
      <c r="E568" s="68">
        <v>158300</v>
      </c>
      <c r="F568" s="136"/>
      <c r="G568" s="132">
        <f t="shared" ref="G568" si="146">F568*D568</f>
        <v>0</v>
      </c>
      <c r="H568" s="59">
        <f t="shared" ref="H568" si="147">F568*E568</f>
        <v>0</v>
      </c>
    </row>
    <row r="569" spans="1:9" s="32" customFormat="1" ht="18" x14ac:dyDescent="0.25">
      <c r="A569" s="235"/>
      <c r="B569" s="252" t="s">
        <v>945</v>
      </c>
      <c r="C569" s="177"/>
      <c r="D569" s="229">
        <f t="shared" si="145"/>
        <v>396021.50537634408</v>
      </c>
      <c r="E569" s="8">
        <v>290000</v>
      </c>
      <c r="F569" s="136"/>
      <c r="G569" s="132">
        <f t="shared" ref="G569:G580" si="148">F569*D569</f>
        <v>0</v>
      </c>
      <c r="H569" s="59">
        <f t="shared" ref="H569:H580" si="149">F569*E569</f>
        <v>0</v>
      </c>
    </row>
    <row r="570" spans="1:9" s="32" customFormat="1" ht="18" x14ac:dyDescent="0.25">
      <c r="A570" s="235"/>
      <c r="B570" s="252" t="s">
        <v>946</v>
      </c>
      <c r="C570" s="177"/>
      <c r="D570" s="229">
        <f t="shared" si="145"/>
        <v>51478.698924731179</v>
      </c>
      <c r="E570" s="8">
        <v>37697</v>
      </c>
      <c r="F570" s="136"/>
      <c r="G570" s="132">
        <f t="shared" si="148"/>
        <v>0</v>
      </c>
      <c r="H570" s="59">
        <f t="shared" si="149"/>
        <v>0</v>
      </c>
    </row>
    <row r="571" spans="1:9" s="32" customFormat="1" ht="18" x14ac:dyDescent="0.25">
      <c r="A571" s="235"/>
      <c r="B571" s="252" t="s">
        <v>947</v>
      </c>
      <c r="C571" s="177"/>
      <c r="D571" s="229">
        <f t="shared" si="145"/>
        <v>103716.66666666666</v>
      </c>
      <c r="E571" s="8">
        <v>75950</v>
      </c>
      <c r="F571" s="136"/>
      <c r="G571" s="132">
        <f t="shared" si="148"/>
        <v>0</v>
      </c>
      <c r="H571" s="59">
        <f t="shared" si="149"/>
        <v>0</v>
      </c>
    </row>
    <row r="572" spans="1:9" s="32" customFormat="1" ht="18" x14ac:dyDescent="0.25">
      <c r="A572" s="235"/>
      <c r="B572" s="252" t="s">
        <v>948</v>
      </c>
      <c r="C572" s="177"/>
      <c r="D572" s="229">
        <f t="shared" si="145"/>
        <v>30978.440860215054</v>
      </c>
      <c r="E572" s="8">
        <v>22685</v>
      </c>
      <c r="F572" s="136"/>
      <c r="G572" s="132">
        <f t="shared" si="148"/>
        <v>0</v>
      </c>
      <c r="H572" s="59">
        <f t="shared" si="149"/>
        <v>0</v>
      </c>
    </row>
    <row r="573" spans="1:9" s="32" customFormat="1" ht="18" x14ac:dyDescent="0.25">
      <c r="A573" s="235"/>
      <c r="B573" s="252" t="s">
        <v>949</v>
      </c>
      <c r="C573" s="177"/>
      <c r="D573" s="229">
        <f t="shared" si="145"/>
        <v>249247.74193548385</v>
      </c>
      <c r="E573" s="8">
        <v>182520</v>
      </c>
      <c r="F573" s="141"/>
      <c r="G573" s="132">
        <f t="shared" si="148"/>
        <v>0</v>
      </c>
      <c r="H573" s="59">
        <f t="shared" si="149"/>
        <v>0</v>
      </c>
    </row>
    <row r="574" spans="1:9" s="32" customFormat="1" ht="18" x14ac:dyDescent="0.25">
      <c r="A574" s="235"/>
      <c r="B574" s="252" t="s">
        <v>950</v>
      </c>
      <c r="C574" s="177"/>
      <c r="D574" s="229">
        <f t="shared" si="145"/>
        <v>156428.49462365592</v>
      </c>
      <c r="E574" s="8">
        <v>114550</v>
      </c>
      <c r="F574" s="136"/>
      <c r="G574" s="132">
        <f t="shared" si="148"/>
        <v>0</v>
      </c>
      <c r="H574" s="59">
        <f t="shared" si="149"/>
        <v>0</v>
      </c>
    </row>
    <row r="575" spans="1:9" s="32" customFormat="1" ht="18" x14ac:dyDescent="0.25">
      <c r="A575" s="235"/>
      <c r="B575" s="252" t="s">
        <v>951</v>
      </c>
      <c r="C575" s="177"/>
      <c r="D575" s="229">
        <f t="shared" si="145"/>
        <v>48399.290322580644</v>
      </c>
      <c r="E575" s="8">
        <v>35442</v>
      </c>
      <c r="F575" s="136"/>
      <c r="G575" s="132">
        <f t="shared" si="148"/>
        <v>0</v>
      </c>
      <c r="H575" s="59">
        <f t="shared" si="149"/>
        <v>0</v>
      </c>
    </row>
    <row r="576" spans="1:9" s="32" customFormat="1" ht="18" x14ac:dyDescent="0.25">
      <c r="A576" s="235"/>
      <c r="B576" s="252" t="s">
        <v>952</v>
      </c>
      <c r="C576" s="177"/>
      <c r="D576" s="229">
        <f t="shared" si="145"/>
        <v>49708.892473118278</v>
      </c>
      <c r="E576" s="8">
        <v>36401</v>
      </c>
      <c r="F576" s="136"/>
      <c r="G576" s="132">
        <f t="shared" si="148"/>
        <v>0</v>
      </c>
      <c r="H576" s="59">
        <f t="shared" si="149"/>
        <v>0</v>
      </c>
    </row>
    <row r="577" spans="1:8" s="32" customFormat="1" ht="18" x14ac:dyDescent="0.25">
      <c r="A577" s="235"/>
      <c r="B577" s="252" t="s">
        <v>953</v>
      </c>
      <c r="C577" s="177"/>
      <c r="D577" s="229">
        <f t="shared" si="145"/>
        <v>9832.2580645161288</v>
      </c>
      <c r="E577" s="8">
        <v>7200</v>
      </c>
      <c r="F577" s="136"/>
      <c r="G577" s="132">
        <f t="shared" si="148"/>
        <v>0</v>
      </c>
      <c r="H577" s="59">
        <f t="shared" si="149"/>
        <v>0</v>
      </c>
    </row>
    <row r="578" spans="1:8" s="32" customFormat="1" ht="18" x14ac:dyDescent="0.25">
      <c r="A578" s="235"/>
      <c r="B578" s="252" t="s">
        <v>954</v>
      </c>
      <c r="C578" s="177"/>
      <c r="D578" s="229">
        <f t="shared" si="145"/>
        <v>6554.8387096774186</v>
      </c>
      <c r="E578" s="8">
        <v>4800</v>
      </c>
      <c r="F578" s="136"/>
      <c r="G578" s="132">
        <f t="shared" si="148"/>
        <v>0</v>
      </c>
      <c r="H578" s="59">
        <f t="shared" si="149"/>
        <v>0</v>
      </c>
    </row>
    <row r="579" spans="1:8" s="32" customFormat="1" ht="18" x14ac:dyDescent="0.25">
      <c r="A579" s="235"/>
      <c r="B579" s="252" t="s">
        <v>955</v>
      </c>
      <c r="C579" s="177"/>
      <c r="D579" s="229">
        <f t="shared" si="145"/>
        <v>6554.8387096774186</v>
      </c>
      <c r="E579" s="8">
        <v>4800</v>
      </c>
      <c r="F579" s="141"/>
      <c r="G579" s="132">
        <f t="shared" si="148"/>
        <v>0</v>
      </c>
      <c r="H579" s="59">
        <f t="shared" si="149"/>
        <v>0</v>
      </c>
    </row>
    <row r="580" spans="1:8" s="32" customFormat="1" ht="18" x14ac:dyDescent="0.25">
      <c r="A580" s="235"/>
      <c r="B580" s="252" t="s">
        <v>976</v>
      </c>
      <c r="C580" s="177"/>
      <c r="D580" s="229">
        <f t="shared" si="145"/>
        <v>22122.580645161288</v>
      </c>
      <c r="E580" s="8">
        <v>16200</v>
      </c>
      <c r="F580" s="141"/>
      <c r="G580" s="132">
        <f t="shared" si="148"/>
        <v>0</v>
      </c>
      <c r="H580" s="59">
        <f t="shared" si="149"/>
        <v>0</v>
      </c>
    </row>
    <row r="581" spans="1:8" s="32" customFormat="1" ht="18" x14ac:dyDescent="0.25">
      <c r="A581" s="44"/>
      <c r="B581" s="45"/>
      <c r="C581" s="46"/>
      <c r="D581" s="41"/>
      <c r="E581" s="41"/>
      <c r="F581" s="35"/>
      <c r="G581" s="267">
        <f>SUM(G7:G580)</f>
        <v>0</v>
      </c>
      <c r="H581" s="267">
        <f>SUM(H7:H580)</f>
        <v>0</v>
      </c>
    </row>
    <row r="582" spans="1:8" s="32" customFormat="1" ht="18" x14ac:dyDescent="0.25">
      <c r="A582" s="44"/>
      <c r="B582" s="45"/>
      <c r="C582" s="46"/>
      <c r="D582" s="41"/>
      <c r="E582" s="41"/>
      <c r="F582" s="35"/>
      <c r="G582" s="36"/>
      <c r="H582" s="36"/>
    </row>
    <row r="583" spans="1:8" s="32" customFormat="1" ht="18.75" thickBot="1" x14ac:dyDescent="0.3">
      <c r="A583" s="44"/>
      <c r="B583" s="45"/>
      <c r="C583" s="46"/>
      <c r="D583" s="41"/>
      <c r="E583" s="31"/>
      <c r="F583" s="35"/>
      <c r="G583" s="36"/>
      <c r="H583" s="36"/>
    </row>
    <row r="584" spans="1:8" s="38" customFormat="1" ht="27" thickTop="1" thickBot="1" x14ac:dyDescent="0.4">
      <c r="A584" s="34"/>
      <c r="B584" s="287" t="s">
        <v>882</v>
      </c>
      <c r="C584" s="288"/>
      <c r="D584" s="289"/>
      <c r="E584" s="48">
        <f>G581</f>
        <v>0</v>
      </c>
      <c r="F584" s="35"/>
      <c r="G584" s="36"/>
      <c r="H584" s="37"/>
    </row>
    <row r="585" spans="1:8" s="38" customFormat="1" ht="27.75" hidden="1" thickTop="1" x14ac:dyDescent="0.35">
      <c r="A585" s="34"/>
      <c r="B585" s="39" t="s">
        <v>782</v>
      </c>
      <c r="C585" s="39"/>
      <c r="D585" s="40"/>
      <c r="E585" s="31"/>
      <c r="F585" s="35"/>
      <c r="G585" s="36"/>
      <c r="H585" s="37"/>
    </row>
    <row r="586" spans="1:8" s="38" customFormat="1" ht="27.75" hidden="1" thickTop="1" x14ac:dyDescent="0.35">
      <c r="A586" s="34"/>
      <c r="B586" s="39" t="s">
        <v>783</v>
      </c>
      <c r="C586" s="39"/>
      <c r="D586" s="40"/>
      <c r="E586" s="31"/>
      <c r="F586" s="35"/>
      <c r="G586" s="36"/>
      <c r="H586" s="37"/>
    </row>
    <row r="587" spans="1:8" s="38" customFormat="1" ht="27.75" hidden="1" thickTop="1" x14ac:dyDescent="0.35">
      <c r="A587" s="34"/>
      <c r="B587" s="39" t="s">
        <v>784</v>
      </c>
      <c r="C587" s="39"/>
      <c r="D587" s="40"/>
      <c r="E587" s="31"/>
      <c r="F587" s="35"/>
      <c r="G587" s="36"/>
      <c r="H587" s="37"/>
    </row>
    <row r="588" spans="1:8" s="38" customFormat="1" ht="27.75" hidden="1" thickTop="1" x14ac:dyDescent="0.35">
      <c r="A588" s="34"/>
      <c r="B588" s="39" t="s">
        <v>785</v>
      </c>
      <c r="C588" s="39"/>
      <c r="D588" s="40"/>
      <c r="E588" s="31"/>
      <c r="F588" s="35"/>
      <c r="G588" s="36"/>
      <c r="H588" s="37"/>
    </row>
    <row r="589" spans="1:8" s="38" customFormat="1" ht="27.75" hidden="1" thickTop="1" x14ac:dyDescent="0.35">
      <c r="A589" s="34"/>
      <c r="B589" s="39"/>
      <c r="C589" s="39"/>
      <c r="D589" s="40"/>
      <c r="E589" s="31"/>
      <c r="F589" s="35"/>
      <c r="G589" s="36"/>
      <c r="H589" s="37"/>
    </row>
    <row r="590" spans="1:8" s="38" customFormat="1" ht="26.25" hidden="1" thickTop="1" x14ac:dyDescent="0.35">
      <c r="A590" s="34"/>
      <c r="B590" s="268"/>
      <c r="C590" s="268"/>
      <c r="D590" s="268"/>
      <c r="E590" s="203"/>
      <c r="F590" s="35"/>
      <c r="G590" s="36"/>
      <c r="H590" s="37"/>
    </row>
    <row r="591" spans="1:8" s="38" customFormat="1" ht="27" thickTop="1" thickBot="1" x14ac:dyDescent="0.4">
      <c r="A591" s="34"/>
      <c r="B591" s="202"/>
      <c r="C591" s="202"/>
      <c r="D591" s="202"/>
      <c r="E591" s="203"/>
      <c r="F591" s="35"/>
      <c r="G591" s="36"/>
      <c r="H591" s="37"/>
    </row>
    <row r="592" spans="1:8" s="38" customFormat="1" ht="27" thickTop="1" thickBot="1" x14ac:dyDescent="0.4">
      <c r="A592" s="34"/>
      <c r="B592" s="350" t="s">
        <v>923</v>
      </c>
      <c r="C592" s="350"/>
      <c r="D592" s="350"/>
      <c r="E592" s="204">
        <f>F592/12</f>
        <v>0</v>
      </c>
      <c r="F592" s="36">
        <f>E584*1.13</f>
        <v>0</v>
      </c>
      <c r="G592" s="36"/>
      <c r="H592" s="37"/>
    </row>
    <row r="593" spans="1:8" s="38" customFormat="1" ht="28.5" thickTop="1" thickBot="1" x14ac:dyDescent="0.4">
      <c r="A593" s="34"/>
      <c r="B593" s="42"/>
      <c r="C593" s="43"/>
      <c r="D593" s="40"/>
      <c r="E593" s="31"/>
      <c r="F593" s="35"/>
      <c r="G593" s="36"/>
      <c r="H593" s="37"/>
    </row>
    <row r="594" spans="1:8" s="38" customFormat="1" ht="43.5" customHeight="1" thickTop="1" thickBot="1" x14ac:dyDescent="0.4">
      <c r="A594" s="34"/>
      <c r="B594" s="351" t="s">
        <v>786</v>
      </c>
      <c r="C594" s="352"/>
      <c r="D594" s="353"/>
      <c r="E594" s="218">
        <f>H581</f>
        <v>0</v>
      </c>
      <c r="F594" s="35"/>
      <c r="G594" s="36"/>
      <c r="H594" s="37"/>
    </row>
    <row r="595" spans="1:8" ht="15.75" thickTop="1" x14ac:dyDescent="0.25"/>
    <row r="605" spans="1:8" ht="15.75" thickBot="1" x14ac:dyDescent="0.3"/>
    <row r="606" spans="1:8" ht="15.75" thickBot="1" x14ac:dyDescent="0.3">
      <c r="G606" s="47"/>
    </row>
  </sheetData>
  <autoFilter ref="A5:H581" xr:uid="{00000000-0009-0000-0000-000000000000}"/>
  <mergeCells count="84">
    <mergeCell ref="B328:F328"/>
    <mergeCell ref="B109:F109"/>
    <mergeCell ref="B592:D592"/>
    <mergeCell ref="B594:D594"/>
    <mergeCell ref="A59:H59"/>
    <mergeCell ref="A122:H122"/>
    <mergeCell ref="A124:H124"/>
    <mergeCell ref="A125:H125"/>
    <mergeCell ref="A132:H132"/>
    <mergeCell ref="A136:H136"/>
    <mergeCell ref="A153:H153"/>
    <mergeCell ref="A160:H160"/>
    <mergeCell ref="A196:H196"/>
    <mergeCell ref="A239:H239"/>
    <mergeCell ref="A225:H225"/>
    <mergeCell ref="A212:H212"/>
    <mergeCell ref="A18:H18"/>
    <mergeCell ref="B30:H30"/>
    <mergeCell ref="A38:H38"/>
    <mergeCell ref="A62:H62"/>
    <mergeCell ref="A96:H96"/>
    <mergeCell ref="A80:H80"/>
    <mergeCell ref="A76:H76"/>
    <mergeCell ref="A72:H72"/>
    <mergeCell ref="A63:H63"/>
    <mergeCell ref="D1:H1"/>
    <mergeCell ref="D2:E2"/>
    <mergeCell ref="F2:G2"/>
    <mergeCell ref="A17:H17"/>
    <mergeCell ref="A3:B3"/>
    <mergeCell ref="A4:B4"/>
    <mergeCell ref="A6:H6"/>
    <mergeCell ref="D3:E3"/>
    <mergeCell ref="F3:H3"/>
    <mergeCell ref="A205:H205"/>
    <mergeCell ref="A204:H204"/>
    <mergeCell ref="A230:H230"/>
    <mergeCell ref="A237:H237"/>
    <mergeCell ref="A220:H220"/>
    <mergeCell ref="A242:H242"/>
    <mergeCell ref="A251:H251"/>
    <mergeCell ref="A319:H319"/>
    <mergeCell ref="A259:H259"/>
    <mergeCell ref="A252:H252"/>
    <mergeCell ref="A262:H262"/>
    <mergeCell ref="A309:H309"/>
    <mergeCell ref="A299:H299"/>
    <mergeCell ref="A292:H292"/>
    <mergeCell ref="A296:H296"/>
    <mergeCell ref="A297:H297"/>
    <mergeCell ref="A263:H263"/>
    <mergeCell ref="A276:H276"/>
    <mergeCell ref="A285:H285"/>
    <mergeCell ref="B250:E250"/>
    <mergeCell ref="A438:H438"/>
    <mergeCell ref="A451:H451"/>
    <mergeCell ref="A432:H432"/>
    <mergeCell ref="A418:H418"/>
    <mergeCell ref="A417:H417"/>
    <mergeCell ref="A405:H405"/>
    <mergeCell ref="A332:H332"/>
    <mergeCell ref="A400:H400"/>
    <mergeCell ref="A396:H396"/>
    <mergeCell ref="A386:H386"/>
    <mergeCell ref="A381:H381"/>
    <mergeCell ref="A368:H368"/>
    <mergeCell ref="A344:H344"/>
    <mergeCell ref="A333:H333"/>
    <mergeCell ref="B590:D590"/>
    <mergeCell ref="A465:H465"/>
    <mergeCell ref="A461:H461"/>
    <mergeCell ref="A520:H520"/>
    <mergeCell ref="A525:H525"/>
    <mergeCell ref="A491:H491"/>
    <mergeCell ref="A486:H486"/>
    <mergeCell ref="A511:H511"/>
    <mergeCell ref="A480:H480"/>
    <mergeCell ref="A505:H505"/>
    <mergeCell ref="A468:H468"/>
    <mergeCell ref="A546:H546"/>
    <mergeCell ref="A501:H501"/>
    <mergeCell ref="B584:D584"/>
    <mergeCell ref="B542:F542"/>
    <mergeCell ref="B567:F567"/>
  </mergeCells>
  <conditionalFormatting sqref="A89:A90 B150:B152 A452:A460">
    <cfRule type="expression" dxfId="29" priority="97">
      <formula>$A89="sin"</formula>
    </cfRule>
    <cfRule type="expression" dxfId="28" priority="98">
      <formula>$A89="new"</formula>
    </cfRule>
    <cfRule type="expression" dxfId="27" priority="99">
      <formula>$A89=2</formula>
    </cfRule>
    <cfRule type="expression" dxfId="26" priority="100">
      <formula>$A89=1</formula>
    </cfRule>
  </conditionalFormatting>
  <conditionalFormatting sqref="A103:A106">
    <cfRule type="expression" dxfId="25" priority="65">
      <formula>$A103="sin"</formula>
    </cfRule>
    <cfRule type="expression" dxfId="24" priority="66">
      <formula>$A103="new"</formula>
    </cfRule>
    <cfRule type="expression" dxfId="23" priority="67">
      <formula>$A103=2</formula>
    </cfRule>
    <cfRule type="expression" dxfId="22" priority="68">
      <formula>$A103=1</formula>
    </cfRule>
  </conditionalFormatting>
  <conditionalFormatting sqref="A514:C514">
    <cfRule type="expression" dxfId="21" priority="1">
      <formula>$A514="sin"</formula>
    </cfRule>
    <cfRule type="expression" dxfId="20" priority="2">
      <formula>$A514="new"</formula>
    </cfRule>
    <cfRule type="expression" dxfId="19" priority="3">
      <formula>$A514=2</formula>
    </cfRule>
    <cfRule type="expression" dxfId="18" priority="4">
      <formula>$A514=1</formula>
    </cfRule>
  </conditionalFormatting>
  <conditionalFormatting sqref="B87:B90">
    <cfRule type="expression" dxfId="17" priority="118">
      <formula>$A87="new"</formula>
    </cfRule>
    <cfRule type="expression" dxfId="16" priority="119">
      <formula>$A87=2</formula>
    </cfRule>
    <cfRule type="expression" dxfId="15" priority="120">
      <formula>$A87=1</formula>
    </cfRule>
  </conditionalFormatting>
  <conditionalFormatting sqref="B87:B92 C103:C106 B398:C398">
    <cfRule type="expression" dxfId="14" priority="25">
      <formula>$A87="sin"</formula>
    </cfRule>
  </conditionalFormatting>
  <conditionalFormatting sqref="B88:B89">
    <cfRule type="expression" dxfId="13" priority="106">
      <formula>$A88="new"</formula>
    </cfRule>
    <cfRule type="expression" dxfId="12" priority="107">
      <formula>$A88=2</formula>
    </cfRule>
    <cfRule type="expression" dxfId="11" priority="108">
      <formula>$A88=1</formula>
    </cfRule>
  </conditionalFormatting>
  <conditionalFormatting sqref="B91:B92 C103:C106 B398:C398">
    <cfRule type="expression" dxfId="10" priority="26">
      <formula>$A91="new"</formula>
    </cfRule>
    <cfRule type="expression" dxfId="9" priority="27">
      <formula>$A91=2</formula>
    </cfRule>
    <cfRule type="expression" dxfId="8" priority="28">
      <formula>$A91=1</formula>
    </cfRule>
  </conditionalFormatting>
  <conditionalFormatting sqref="B102:B106">
    <cfRule type="expression" dxfId="7" priority="77">
      <formula>$A102="sin"</formula>
    </cfRule>
    <cfRule type="expression" dxfId="6" priority="78">
      <formula>$A102="new"</formula>
    </cfRule>
    <cfRule type="expression" dxfId="5" priority="79">
      <formula>$A102=2</formula>
    </cfRule>
    <cfRule type="expression" dxfId="4" priority="80">
      <formula>$A102=1</formula>
    </cfRule>
  </conditionalFormatting>
  <conditionalFormatting sqref="C89:C90">
    <cfRule type="expression" dxfId="3" priority="49">
      <formula>$A89="sin"</formula>
    </cfRule>
    <cfRule type="expression" dxfId="2" priority="50">
      <formula>$A89="new"</formula>
    </cfRule>
    <cfRule type="expression" dxfId="1" priority="51">
      <formula>$A89=2</formula>
    </cfRule>
    <cfRule type="expression" dxfId="0" priority="52">
      <formula>$A89=1</formula>
    </cfRule>
  </conditionalFormatting>
  <hyperlinks>
    <hyperlink ref="C19" r:id="rId1" xr:uid="{00000000-0004-0000-0000-000000000000}"/>
    <hyperlink ref="C20" r:id="rId2" xr:uid="{00000000-0004-0000-0000-000001000000}"/>
    <hyperlink ref="C22" r:id="rId3" xr:uid="{00000000-0004-0000-0000-000002000000}"/>
    <hyperlink ref="C23" r:id="rId4" xr:uid="{00000000-0004-0000-0000-000003000000}"/>
    <hyperlink ref="C37" r:id="rId5" xr:uid="{00000000-0004-0000-0000-000004000000}"/>
    <hyperlink ref="C61" r:id="rId6" xr:uid="{00000000-0004-0000-0000-000005000000}"/>
    <hyperlink ref="C60" r:id="rId7" xr:uid="{00000000-0004-0000-0000-000006000000}"/>
    <hyperlink ref="C54" r:id="rId8" xr:uid="{00000000-0004-0000-0000-000007000000}"/>
    <hyperlink ref="C49" r:id="rId9" xr:uid="{00000000-0004-0000-0000-000008000000}"/>
    <hyperlink ref="C50" r:id="rId10" xr:uid="{00000000-0004-0000-0000-000009000000}"/>
    <hyperlink ref="C29" r:id="rId11" xr:uid="{00000000-0004-0000-0000-00000A000000}"/>
    <hyperlink ref="C48" r:id="rId12" xr:uid="{00000000-0004-0000-0000-00000B000000}"/>
    <hyperlink ref="C58" r:id="rId13" xr:uid="{00000000-0004-0000-0000-00000C000000}"/>
    <hyperlink ref="C44" r:id="rId14" xr:uid="{00000000-0004-0000-0000-00000D000000}"/>
    <hyperlink ref="C45" r:id="rId15" xr:uid="{00000000-0004-0000-0000-00000E000000}"/>
    <hyperlink ref="C46" r:id="rId16" xr:uid="{00000000-0004-0000-0000-00000F000000}"/>
    <hyperlink ref="C39" r:id="rId17" xr:uid="{00000000-0004-0000-0000-000010000000}"/>
    <hyperlink ref="C40" r:id="rId18" xr:uid="{00000000-0004-0000-0000-000011000000}"/>
    <hyperlink ref="C41" r:id="rId19" xr:uid="{00000000-0004-0000-0000-000012000000}"/>
    <hyperlink ref="C43" r:id="rId20" xr:uid="{00000000-0004-0000-0000-000013000000}"/>
    <hyperlink ref="C42" r:id="rId21" xr:uid="{00000000-0004-0000-0000-000014000000}"/>
    <hyperlink ref="C31" r:id="rId22" xr:uid="{00000000-0004-0000-0000-000015000000}"/>
    <hyperlink ref="C32" r:id="rId23" xr:uid="{00000000-0004-0000-0000-000016000000}"/>
    <hyperlink ref="C34" r:id="rId24" xr:uid="{00000000-0004-0000-0000-000017000000}"/>
    <hyperlink ref="C33" r:id="rId25" xr:uid="{00000000-0004-0000-0000-000018000000}"/>
    <hyperlink ref="C35" r:id="rId26" xr:uid="{00000000-0004-0000-0000-000019000000}"/>
    <hyperlink ref="C36" r:id="rId27" xr:uid="{00000000-0004-0000-0000-00001A000000}"/>
    <hyperlink ref="C27" r:id="rId28" xr:uid="{00000000-0004-0000-0000-00001B000000}"/>
    <hyperlink ref="C28" r:id="rId29" xr:uid="{00000000-0004-0000-0000-00001C000000}"/>
    <hyperlink ref="C25" r:id="rId30" xr:uid="{00000000-0004-0000-0000-00001E000000}"/>
    <hyperlink ref="C24" r:id="rId31" xr:uid="{00000000-0004-0000-0000-00001F000000}"/>
    <hyperlink ref="C21" r:id="rId32" xr:uid="{00000000-0004-0000-0000-000022000000}"/>
    <hyperlink ref="C94" r:id="rId33" xr:uid="{00000000-0004-0000-0000-000023000000}"/>
    <hyperlink ref="C101" r:id="rId34" xr:uid="{00000000-0004-0000-0000-000024000000}"/>
    <hyperlink ref="C100" r:id="rId35" xr:uid="{00000000-0004-0000-0000-000025000000}"/>
    <hyperlink ref="C102" r:id="rId36" xr:uid="{00000000-0004-0000-0000-000026000000}"/>
    <hyperlink ref="C105" r:id="rId37" xr:uid="{00000000-0004-0000-0000-000027000000}"/>
    <hyperlink ref="C104" r:id="rId38" xr:uid="{00000000-0004-0000-0000-000028000000}"/>
    <hyperlink ref="C103" r:id="rId39" xr:uid="{00000000-0004-0000-0000-000029000000}"/>
    <hyperlink ref="C106" r:id="rId40" xr:uid="{00000000-0004-0000-0000-00002A000000}"/>
    <hyperlink ref="C108" r:id="rId41" xr:uid="{00000000-0004-0000-0000-00002B000000}"/>
    <hyperlink ref="C107" r:id="rId42" xr:uid="{00000000-0004-0000-0000-00002C000000}"/>
    <hyperlink ref="C99" r:id="rId43" xr:uid="{00000000-0004-0000-0000-00002D000000}"/>
    <hyperlink ref="C97" r:id="rId44" xr:uid="{00000000-0004-0000-0000-00002E000000}"/>
    <hyperlink ref="C95" r:id="rId45" xr:uid="{00000000-0004-0000-0000-00002F000000}"/>
    <hyperlink ref="C93" r:id="rId46" xr:uid="{00000000-0004-0000-0000-000030000000}"/>
    <hyperlink ref="C89" r:id="rId47" xr:uid="{00000000-0004-0000-0000-000031000000}"/>
    <hyperlink ref="C90" r:id="rId48" xr:uid="{00000000-0004-0000-0000-000032000000}"/>
    <hyperlink ref="C87" r:id="rId49" xr:uid="{00000000-0004-0000-0000-000033000000}"/>
    <hyperlink ref="C88" r:id="rId50" xr:uid="{00000000-0004-0000-0000-000034000000}"/>
    <hyperlink ref="C86" r:id="rId51" xr:uid="{00000000-0004-0000-0000-000035000000}"/>
    <hyperlink ref="C82" r:id="rId52" xr:uid="{00000000-0004-0000-0000-000036000000}"/>
    <hyperlink ref="C81" r:id="rId53" xr:uid="{00000000-0004-0000-0000-000037000000}"/>
    <hyperlink ref="C79" r:id="rId54" xr:uid="{00000000-0004-0000-0000-000038000000}"/>
    <hyperlink ref="C78" r:id="rId55" xr:uid="{00000000-0004-0000-0000-000039000000}"/>
    <hyperlink ref="C77" r:id="rId56" xr:uid="{00000000-0004-0000-0000-00003A000000}"/>
    <hyperlink ref="C75" r:id="rId57" xr:uid="{00000000-0004-0000-0000-00003B000000}"/>
    <hyperlink ref="C74" r:id="rId58" xr:uid="{00000000-0004-0000-0000-00003C000000}"/>
    <hyperlink ref="C73" r:id="rId59" xr:uid="{00000000-0004-0000-0000-00003D000000}"/>
    <hyperlink ref="C69" r:id="rId60" xr:uid="{00000000-0004-0000-0000-00003E000000}"/>
    <hyperlink ref="C71" r:id="rId61" xr:uid="{00000000-0004-0000-0000-00003F000000}"/>
    <hyperlink ref="C67" r:id="rId62" xr:uid="{00000000-0004-0000-0000-000040000000}"/>
    <hyperlink ref="C68" r:id="rId63" xr:uid="{00000000-0004-0000-0000-000041000000}"/>
    <hyperlink ref="C66" r:id="rId64" xr:uid="{00000000-0004-0000-0000-000042000000}"/>
    <hyperlink ref="C64" r:id="rId65" xr:uid="{00000000-0004-0000-0000-000043000000}"/>
    <hyperlink ref="C65" r:id="rId66" xr:uid="{00000000-0004-0000-0000-000044000000}"/>
    <hyperlink ref="C70" r:id="rId67" xr:uid="{00000000-0004-0000-0000-000045000000}"/>
    <hyperlink ref="A100" r:id="rId68" display="FOTO" xr:uid="{00000000-0004-0000-0000-000047000000}"/>
    <hyperlink ref="A101" r:id="rId69" display="FOTO" xr:uid="{00000000-0004-0000-0000-000048000000}"/>
    <hyperlink ref="A102" r:id="rId70" display="FOTO" xr:uid="{00000000-0004-0000-0000-000049000000}"/>
    <hyperlink ref="A99" r:id="rId71" display="FOTO" xr:uid="{00000000-0004-0000-0000-00004A000000}"/>
    <hyperlink ref="A97" r:id="rId72" display="FOTO" xr:uid="{00000000-0004-0000-0000-00004B000000}"/>
    <hyperlink ref="A88" r:id="rId73" display="FOTO" xr:uid="{00000000-0004-0000-0000-00004D000000}"/>
    <hyperlink ref="A87" r:id="rId74" display="FOTO" xr:uid="{00000000-0004-0000-0000-00004E000000}"/>
    <hyperlink ref="A91" r:id="rId75" display="FOTO" xr:uid="{00000000-0004-0000-0000-00004F000000}"/>
    <hyperlink ref="A93" r:id="rId76" display="FOTO" xr:uid="{00000000-0004-0000-0000-000050000000}"/>
    <hyperlink ref="A92" r:id="rId77" display="FOTO" xr:uid="{00000000-0004-0000-0000-000051000000}"/>
    <hyperlink ref="A81" r:id="rId78" display="FOTO" xr:uid="{00000000-0004-0000-0000-000052000000}"/>
    <hyperlink ref="A82" r:id="rId79" display="FOTO" xr:uid="{00000000-0004-0000-0000-000053000000}"/>
    <hyperlink ref="A79" r:id="rId80" display="FOTO" xr:uid="{00000000-0004-0000-0000-000054000000}"/>
    <hyperlink ref="A78" r:id="rId81" display="FOTO" xr:uid="{00000000-0004-0000-0000-000055000000}"/>
    <hyperlink ref="A77" r:id="rId82" display="FOTO" xr:uid="{00000000-0004-0000-0000-000056000000}"/>
    <hyperlink ref="A75" r:id="rId83" display="FOTO" xr:uid="{00000000-0004-0000-0000-000057000000}"/>
    <hyperlink ref="A74" r:id="rId84" display="FOTO" xr:uid="{00000000-0004-0000-0000-000058000000}"/>
    <hyperlink ref="A73" r:id="rId85" display="FOTO" xr:uid="{00000000-0004-0000-0000-000059000000}"/>
    <hyperlink ref="A71" r:id="rId86" display="FOTO" xr:uid="{00000000-0004-0000-0000-00005A000000}"/>
    <hyperlink ref="A69" r:id="rId87" display="FOTO" xr:uid="{00000000-0004-0000-0000-00005B000000}"/>
    <hyperlink ref="A67" r:id="rId88" display="FOTO" xr:uid="{00000000-0004-0000-0000-00005C000000}"/>
    <hyperlink ref="A68" r:id="rId89" display="FOTO" xr:uid="{00000000-0004-0000-0000-00005D000000}"/>
    <hyperlink ref="A66" r:id="rId90" display="FOTO" xr:uid="{00000000-0004-0000-0000-00005E000000}"/>
    <hyperlink ref="A64" r:id="rId91" display="FOTO" xr:uid="{00000000-0004-0000-0000-00005F000000}"/>
    <hyperlink ref="A65" r:id="rId92" display="FOTO" xr:uid="{00000000-0004-0000-0000-000060000000}"/>
    <hyperlink ref="A123" r:id="rId93" display="FOTO" xr:uid="{00000000-0004-0000-0000-000061000000}"/>
    <hyperlink ref="C123" r:id="rId94" xr:uid="{00000000-0004-0000-0000-000062000000}"/>
    <hyperlink ref="C126" r:id="rId95" xr:uid="{00000000-0004-0000-0000-000063000000}"/>
    <hyperlink ref="C127" r:id="rId96" xr:uid="{00000000-0004-0000-0000-000064000000}"/>
    <hyperlink ref="C128" r:id="rId97" xr:uid="{00000000-0004-0000-0000-000065000000}"/>
    <hyperlink ref="C129" r:id="rId98" xr:uid="{00000000-0004-0000-0000-000066000000}"/>
    <hyperlink ref="C130" r:id="rId99" xr:uid="{00000000-0004-0000-0000-000067000000}"/>
    <hyperlink ref="C131" r:id="rId100" xr:uid="{00000000-0004-0000-0000-000068000000}"/>
    <hyperlink ref="A135" r:id="rId101" display="FOTO" xr:uid="{00000000-0004-0000-0000-000069000000}"/>
    <hyperlink ref="C135" r:id="rId102" xr:uid="{00000000-0004-0000-0000-00006A000000}"/>
    <hyperlink ref="C133" r:id="rId103" xr:uid="{00000000-0004-0000-0000-00006B000000}"/>
    <hyperlink ref="A154" r:id="rId104" display="FOTO" xr:uid="{00000000-0004-0000-0000-00006C000000}"/>
    <hyperlink ref="A155" r:id="rId105" display="FOTO" xr:uid="{00000000-0004-0000-0000-00006D000000}"/>
    <hyperlink ref="A156" r:id="rId106" display="FOTO" xr:uid="{00000000-0004-0000-0000-00006E000000}"/>
    <hyperlink ref="A157" r:id="rId107" display="FOTO" xr:uid="{00000000-0004-0000-0000-00006F000000}"/>
    <hyperlink ref="A158" r:id="rId108" display="FOTO" xr:uid="{00000000-0004-0000-0000-000070000000}"/>
    <hyperlink ref="C155" r:id="rId109" xr:uid="{00000000-0004-0000-0000-000071000000}"/>
    <hyperlink ref="C156" r:id="rId110" xr:uid="{00000000-0004-0000-0000-000072000000}"/>
    <hyperlink ref="C157" r:id="rId111" xr:uid="{00000000-0004-0000-0000-000073000000}"/>
    <hyperlink ref="C158" r:id="rId112" xr:uid="{00000000-0004-0000-0000-000074000000}"/>
    <hyperlink ref="C154" r:id="rId113" xr:uid="{00000000-0004-0000-0000-000075000000}"/>
    <hyperlink ref="C159" r:id="rId114" xr:uid="{00000000-0004-0000-0000-000076000000}"/>
    <hyperlink ref="A161" r:id="rId115" display="FOTO" xr:uid="{00000000-0004-0000-0000-000077000000}"/>
    <hyperlink ref="A162" r:id="rId116" display="FOTO" xr:uid="{00000000-0004-0000-0000-000078000000}"/>
    <hyperlink ref="A177" r:id="rId117" display="FOTO" xr:uid="{00000000-0004-0000-0000-000079000000}"/>
    <hyperlink ref="A179" r:id="rId118" display="FOTO" xr:uid="{00000000-0004-0000-0000-00007A000000}"/>
    <hyperlink ref="A180" r:id="rId119" display="FOTO" xr:uid="{00000000-0004-0000-0000-00007B000000}"/>
    <hyperlink ref="A184" r:id="rId120" display="FOTO" xr:uid="{00000000-0004-0000-0000-00007C000000}"/>
    <hyperlink ref="A185" r:id="rId121" display="FOTO" xr:uid="{00000000-0004-0000-0000-00007D000000}"/>
    <hyperlink ref="A191" r:id="rId122" display="FOTO" xr:uid="{00000000-0004-0000-0000-00007E000000}"/>
    <hyperlink ref="A192" r:id="rId123" display="FOTO" xr:uid="{00000000-0004-0000-0000-00007F000000}"/>
    <hyperlink ref="A193" r:id="rId124" display="FOTO" xr:uid="{00000000-0004-0000-0000-000080000000}"/>
    <hyperlink ref="A194" r:id="rId125" display="FOTO" xr:uid="{00000000-0004-0000-0000-000081000000}"/>
    <hyperlink ref="A195" r:id="rId126" display="FOTO" xr:uid="{00000000-0004-0000-0000-000082000000}"/>
    <hyperlink ref="A187" r:id="rId127" display="FOTO" xr:uid="{00000000-0004-0000-0000-000083000000}"/>
    <hyperlink ref="A190" r:id="rId128" display="FOTO" xr:uid="{00000000-0004-0000-0000-000084000000}"/>
    <hyperlink ref="A188" r:id="rId129" display="FOTO" xr:uid="{00000000-0004-0000-0000-000085000000}"/>
    <hyperlink ref="C188" r:id="rId130" xr:uid="{00000000-0004-0000-0000-000086000000}"/>
    <hyperlink ref="C186" r:id="rId131" xr:uid="{00000000-0004-0000-0000-000087000000}"/>
    <hyperlink ref="C187" r:id="rId132" xr:uid="{00000000-0004-0000-0000-000088000000}"/>
    <hyperlink ref="C184" r:id="rId133" xr:uid="{00000000-0004-0000-0000-000089000000}"/>
    <hyperlink ref="C180" r:id="rId134" xr:uid="{00000000-0004-0000-0000-00008A000000}"/>
    <hyperlink ref="C179" r:id="rId135" xr:uid="{00000000-0004-0000-0000-00008B000000}"/>
    <hyperlink ref="C178" r:id="rId136" xr:uid="{00000000-0004-0000-0000-00008C000000}"/>
    <hyperlink ref="C177" r:id="rId137" xr:uid="{00000000-0004-0000-0000-00008D000000}"/>
    <hyperlink ref="C168" r:id="rId138" xr:uid="{00000000-0004-0000-0000-00008E000000}"/>
    <hyperlink ref="C167" r:id="rId139" xr:uid="{00000000-0004-0000-0000-00008F000000}"/>
    <hyperlink ref="C165" r:id="rId140" xr:uid="{00000000-0004-0000-0000-000090000000}"/>
    <hyperlink ref="C162" r:id="rId141" xr:uid="{00000000-0004-0000-0000-000091000000}"/>
    <hyperlink ref="C163" r:id="rId142" xr:uid="{00000000-0004-0000-0000-000092000000}"/>
    <hyperlink ref="C161" r:id="rId143" xr:uid="{00000000-0004-0000-0000-000093000000}"/>
    <hyperlink ref="C190" r:id="rId144" xr:uid="{00000000-0004-0000-0000-000094000000}"/>
    <hyperlink ref="C191" r:id="rId145" xr:uid="{00000000-0004-0000-0000-000095000000}"/>
    <hyperlink ref="C192" r:id="rId146" xr:uid="{00000000-0004-0000-0000-000096000000}"/>
    <hyperlink ref="C193" r:id="rId147" xr:uid="{00000000-0004-0000-0000-000097000000}"/>
    <hyperlink ref="C194" r:id="rId148" xr:uid="{00000000-0004-0000-0000-000098000000}"/>
    <hyperlink ref="C195" r:id="rId149" xr:uid="{00000000-0004-0000-0000-000099000000}"/>
    <hyperlink ref="A197" r:id="rId150" display="FOTO" xr:uid="{00000000-0004-0000-0000-00009B000000}"/>
    <hyperlink ref="A198" r:id="rId151" display="FOTO" xr:uid="{00000000-0004-0000-0000-00009C000000}"/>
    <hyperlink ref="A199" r:id="rId152" display="FOTO" xr:uid="{00000000-0004-0000-0000-00009D000000}"/>
    <hyperlink ref="A200" r:id="rId153" display="FOTO" xr:uid="{00000000-0004-0000-0000-00009E000000}"/>
    <hyperlink ref="A201" r:id="rId154" display="FOTO" xr:uid="{00000000-0004-0000-0000-00009F000000}"/>
    <hyperlink ref="A202" r:id="rId155" display="FOTO" xr:uid="{00000000-0004-0000-0000-0000A0000000}"/>
    <hyperlink ref="A203" r:id="rId156" display="FOTO" xr:uid="{00000000-0004-0000-0000-0000A1000000}"/>
    <hyperlink ref="C203" r:id="rId157" xr:uid="{00000000-0004-0000-0000-0000A2000000}"/>
    <hyperlink ref="C197" r:id="rId158" xr:uid="{00000000-0004-0000-0000-0000A3000000}"/>
    <hyperlink ref="C198" r:id="rId159" xr:uid="{00000000-0004-0000-0000-0000A4000000}"/>
    <hyperlink ref="C199" r:id="rId160" xr:uid="{00000000-0004-0000-0000-0000A5000000}"/>
    <hyperlink ref="C200" r:id="rId161" xr:uid="{00000000-0004-0000-0000-0000A6000000}"/>
    <hyperlink ref="C201" r:id="rId162" xr:uid="{00000000-0004-0000-0000-0000A7000000}"/>
    <hyperlink ref="A240" r:id="rId163" display="FOTO" xr:uid="{00000000-0004-0000-0000-0000A8000000}"/>
    <hyperlink ref="C241" r:id="rId164" xr:uid="{00000000-0004-0000-0000-0000A9000000}"/>
    <hyperlink ref="C240" r:id="rId165" xr:uid="{00000000-0004-0000-0000-0000AA000000}"/>
    <hyperlink ref="A250" r:id="rId166" display="FOTO" xr:uid="{00000000-0004-0000-0000-0000AB000000}"/>
    <hyperlink ref="C249" r:id="rId167" xr:uid="{00000000-0004-0000-0000-0000AC000000}"/>
    <hyperlink ref="C247" r:id="rId168" xr:uid="{00000000-0004-0000-0000-0000AD000000}"/>
    <hyperlink ref="A253" r:id="rId169" display="FOTO" xr:uid="{00000000-0004-0000-0000-0000AE000000}"/>
    <hyperlink ref="A254" r:id="rId170" display="FOTO" xr:uid="{00000000-0004-0000-0000-0000AF000000}"/>
    <hyperlink ref="A255" r:id="rId171" display="FOTO" xr:uid="{00000000-0004-0000-0000-0000B0000000}"/>
    <hyperlink ref="A257" r:id="rId172" display="FOTO" xr:uid="{00000000-0004-0000-0000-0000B1000000}"/>
    <hyperlink ref="A256" r:id="rId173" display="FOTO" xr:uid="{00000000-0004-0000-0000-0000B2000000}"/>
    <hyperlink ref="A258" r:id="rId174" display="FOTO" xr:uid="{00000000-0004-0000-0000-0000B3000000}"/>
    <hyperlink ref="A260" r:id="rId175" display="FOTO" xr:uid="{00000000-0004-0000-0000-0000B4000000}"/>
    <hyperlink ref="A261" r:id="rId176" display="FOTO" xr:uid="{00000000-0004-0000-0000-0000B5000000}"/>
    <hyperlink ref="C261" r:id="rId177" xr:uid="{00000000-0004-0000-0000-0000B6000000}"/>
    <hyperlink ref="C260" r:id="rId178" xr:uid="{00000000-0004-0000-0000-0000B7000000}"/>
    <hyperlink ref="C253" r:id="rId179" xr:uid="{00000000-0004-0000-0000-0000B8000000}"/>
    <hyperlink ref="C254" r:id="rId180" xr:uid="{00000000-0004-0000-0000-0000B9000000}"/>
    <hyperlink ref="C255" r:id="rId181" xr:uid="{00000000-0004-0000-0000-0000BA000000}"/>
    <hyperlink ref="C257" r:id="rId182" xr:uid="{00000000-0004-0000-0000-0000BB000000}"/>
    <hyperlink ref="C256" r:id="rId183" xr:uid="{00000000-0004-0000-0000-0000BC000000}"/>
    <hyperlink ref="C264" r:id="rId184" xr:uid="{00000000-0004-0000-0000-0000BD000000}"/>
    <hyperlink ref="C265" r:id="rId185" xr:uid="{00000000-0004-0000-0000-0000BE000000}"/>
    <hyperlink ref="C266" r:id="rId186" xr:uid="{00000000-0004-0000-0000-0000BF000000}"/>
    <hyperlink ref="C267" r:id="rId187" xr:uid="{00000000-0004-0000-0000-0000C0000000}"/>
    <hyperlink ref="C268" r:id="rId188" xr:uid="{00000000-0004-0000-0000-0000C1000000}"/>
    <hyperlink ref="C269" r:id="rId189" xr:uid="{00000000-0004-0000-0000-0000C2000000}"/>
    <hyperlink ref="C270" r:id="rId190" xr:uid="{00000000-0004-0000-0000-0000C3000000}"/>
    <hyperlink ref="C271" r:id="rId191" xr:uid="{00000000-0004-0000-0000-0000C4000000}"/>
    <hyperlink ref="C280" r:id="rId192" xr:uid="{00000000-0004-0000-0000-0000C5000000}"/>
    <hyperlink ref="C279" r:id="rId193" xr:uid="{00000000-0004-0000-0000-0000C6000000}"/>
    <hyperlink ref="C281" r:id="rId194" xr:uid="{00000000-0004-0000-0000-0000C7000000}"/>
    <hyperlink ref="C282" r:id="rId195" xr:uid="{00000000-0004-0000-0000-0000C8000000}"/>
    <hyperlink ref="C283" r:id="rId196" xr:uid="{00000000-0004-0000-0000-0000C9000000}"/>
    <hyperlink ref="C284" r:id="rId197" xr:uid="{00000000-0004-0000-0000-0000CA000000}"/>
    <hyperlink ref="C286" r:id="rId198" xr:uid="{00000000-0004-0000-0000-0000CB000000}"/>
    <hyperlink ref="C287" r:id="rId199" xr:uid="{00000000-0004-0000-0000-0000CC000000}"/>
    <hyperlink ref="C288" r:id="rId200" xr:uid="{00000000-0004-0000-0000-0000CD000000}"/>
    <hyperlink ref="C289" r:id="rId201" xr:uid="{00000000-0004-0000-0000-0000CE000000}"/>
    <hyperlink ref="C291" r:id="rId202" xr:uid="{00000000-0004-0000-0000-0000CF000000}"/>
    <hyperlink ref="C277" r:id="rId203" xr:uid="{00000000-0004-0000-0000-0000D0000000}"/>
    <hyperlink ref="C278" r:id="rId204" xr:uid="{00000000-0004-0000-0000-0000D1000000}"/>
    <hyperlink ref="A207" r:id="rId205" display="FOTO" xr:uid="{00000000-0004-0000-0000-0000D2000000}"/>
    <hyperlink ref="A208" r:id="rId206" display="FOTO" xr:uid="{00000000-0004-0000-0000-0000D3000000}"/>
    <hyperlink ref="A210" r:id="rId207" display="FOTO" xr:uid="{00000000-0004-0000-0000-0000D4000000}"/>
    <hyperlink ref="A211" r:id="rId208" display="FOTO" xr:uid="{00000000-0004-0000-0000-0000D5000000}"/>
    <hyperlink ref="A209" r:id="rId209" display="FOTO" xr:uid="{00000000-0004-0000-0000-0000D6000000}"/>
    <hyperlink ref="A213" r:id="rId210" display="FOTO" xr:uid="{00000000-0004-0000-0000-0000D7000000}"/>
    <hyperlink ref="A214" r:id="rId211" display="FOTO" xr:uid="{00000000-0004-0000-0000-0000D8000000}"/>
    <hyperlink ref="A215" r:id="rId212" display="FOTO" xr:uid="{00000000-0004-0000-0000-0000D9000000}"/>
    <hyperlink ref="A216" r:id="rId213" display="FOTO" xr:uid="{00000000-0004-0000-0000-0000DA000000}"/>
    <hyperlink ref="A217" r:id="rId214" display="FOTO" xr:uid="{00000000-0004-0000-0000-0000DB000000}"/>
    <hyperlink ref="A218" r:id="rId215" display="FOTO" xr:uid="{00000000-0004-0000-0000-0000DC000000}"/>
    <hyperlink ref="A219" r:id="rId216" display="FOTO" xr:uid="{00000000-0004-0000-0000-0000DD000000}"/>
    <hyperlink ref="A226" r:id="rId217" display="FOTO" xr:uid="{00000000-0004-0000-0000-0000DE000000}"/>
    <hyperlink ref="A227" r:id="rId218" display="FOTO" xr:uid="{00000000-0004-0000-0000-0000DF000000}"/>
    <hyperlink ref="A228" r:id="rId219" display="FOTO" xr:uid="{00000000-0004-0000-0000-0000E0000000}"/>
    <hyperlink ref="A229" r:id="rId220" display="FOTO" xr:uid="{00000000-0004-0000-0000-0000E1000000}"/>
    <hyperlink ref="A231" r:id="rId221" display="FOTO" xr:uid="{00000000-0004-0000-0000-0000E2000000}"/>
    <hyperlink ref="A232" r:id="rId222" display="FOTO" xr:uid="{00000000-0004-0000-0000-0000E3000000}"/>
    <hyperlink ref="A233" r:id="rId223" display="FOTO" xr:uid="{00000000-0004-0000-0000-0000E4000000}"/>
    <hyperlink ref="A234" r:id="rId224" display="FOTO" xr:uid="{00000000-0004-0000-0000-0000E5000000}"/>
    <hyperlink ref="A235" r:id="rId225" display="FOTO" xr:uid="{00000000-0004-0000-0000-0000E6000000}"/>
    <hyperlink ref="C231" r:id="rId226" xr:uid="{00000000-0004-0000-0000-0000E7000000}"/>
    <hyperlink ref="C219" r:id="rId227" xr:uid="{00000000-0004-0000-0000-0000E8000000}"/>
    <hyperlink ref="C232" r:id="rId228" xr:uid="{00000000-0004-0000-0000-0000E9000000}"/>
    <hyperlink ref="C233" r:id="rId229" xr:uid="{00000000-0004-0000-0000-0000EA000000}"/>
    <hyperlink ref="C234" r:id="rId230" xr:uid="{00000000-0004-0000-0000-0000EB000000}"/>
    <hyperlink ref="C235" r:id="rId231" xr:uid="{00000000-0004-0000-0000-0000EC000000}"/>
    <hyperlink ref="C236" r:id="rId232" xr:uid="{00000000-0004-0000-0000-0000ED000000}"/>
    <hyperlink ref="C206" r:id="rId233" xr:uid="{00000000-0004-0000-0000-0000EE000000}"/>
    <hyperlink ref="C207" r:id="rId234" xr:uid="{00000000-0004-0000-0000-0000EF000000}"/>
    <hyperlink ref="C208" r:id="rId235" xr:uid="{00000000-0004-0000-0000-0000F0000000}"/>
    <hyperlink ref="C209" r:id="rId236" xr:uid="{00000000-0004-0000-0000-0000F1000000}"/>
    <hyperlink ref="C210" r:id="rId237" xr:uid="{00000000-0004-0000-0000-0000F2000000}"/>
    <hyperlink ref="C211" r:id="rId238" xr:uid="{00000000-0004-0000-0000-0000F3000000}"/>
    <hyperlink ref="C213" r:id="rId239" xr:uid="{00000000-0004-0000-0000-0000F4000000}"/>
    <hyperlink ref="C214" r:id="rId240" xr:uid="{00000000-0004-0000-0000-0000F5000000}"/>
    <hyperlink ref="C215" r:id="rId241" xr:uid="{00000000-0004-0000-0000-0000F6000000}"/>
    <hyperlink ref="C216" r:id="rId242" xr:uid="{00000000-0004-0000-0000-0000F7000000}"/>
    <hyperlink ref="C217" r:id="rId243" xr:uid="{00000000-0004-0000-0000-0000F8000000}"/>
    <hyperlink ref="C218" r:id="rId244" xr:uid="{00000000-0004-0000-0000-0000F9000000}"/>
    <hyperlink ref="C226" r:id="rId245" xr:uid="{00000000-0004-0000-0000-0000FA000000}"/>
    <hyperlink ref="C227" r:id="rId246" xr:uid="{00000000-0004-0000-0000-0000FB000000}"/>
    <hyperlink ref="C228" r:id="rId247" xr:uid="{00000000-0004-0000-0000-0000FC000000}"/>
    <hyperlink ref="C229" r:id="rId248" xr:uid="{00000000-0004-0000-0000-0000FD000000}"/>
    <hyperlink ref="C293" r:id="rId249" xr:uid="{00000000-0004-0000-0000-0000FE000000}"/>
    <hyperlink ref="C295" r:id="rId250" xr:uid="{00000000-0004-0000-0000-0000FF000000}"/>
    <hyperlink ref="A300" r:id="rId251" display="FOTO" xr:uid="{00000000-0004-0000-0000-000000010000}"/>
    <hyperlink ref="A301" r:id="rId252" display="FOTO" xr:uid="{00000000-0004-0000-0000-000001010000}"/>
    <hyperlink ref="A302" r:id="rId253" display="FOTO" xr:uid="{00000000-0004-0000-0000-000002010000}"/>
    <hyperlink ref="A303" r:id="rId254" display="FOTO" xr:uid="{00000000-0004-0000-0000-000003010000}"/>
    <hyperlink ref="A304" r:id="rId255" display="FOTO" xr:uid="{00000000-0004-0000-0000-000004010000}"/>
    <hyperlink ref="A305" r:id="rId256" display="FOTO" xr:uid="{00000000-0004-0000-0000-000005010000}"/>
    <hyperlink ref="A306" r:id="rId257" display="FOTO" xr:uid="{00000000-0004-0000-0000-000006010000}"/>
    <hyperlink ref="A307" r:id="rId258" display="FOTO" xr:uid="{00000000-0004-0000-0000-000007010000}"/>
    <hyperlink ref="A308" r:id="rId259" display="FOTO" xr:uid="{00000000-0004-0000-0000-000008010000}"/>
    <hyperlink ref="A313" r:id="rId260" display="FOTO" xr:uid="{00000000-0004-0000-0000-000009010000}"/>
    <hyperlink ref="A314" r:id="rId261" display="FOTO" xr:uid="{00000000-0004-0000-0000-00000A010000}"/>
    <hyperlink ref="A315" r:id="rId262" display="FOTO" xr:uid="{00000000-0004-0000-0000-00000B010000}"/>
    <hyperlink ref="A316" r:id="rId263" display="FOTO" xr:uid="{00000000-0004-0000-0000-00000C010000}"/>
    <hyperlink ref="A312" r:id="rId264" display="FOTO" xr:uid="{00000000-0004-0000-0000-00000D010000}"/>
    <hyperlink ref="A320" r:id="rId265" display="FOTO" xr:uid="{00000000-0004-0000-0000-00000E010000}"/>
    <hyperlink ref="A322" r:id="rId266" display="FOTO" xr:uid="{00000000-0004-0000-0000-00000F010000}"/>
    <hyperlink ref="A325" r:id="rId267" display="FOTO" xr:uid="{00000000-0004-0000-0000-000010010000}"/>
    <hyperlink ref="A326" r:id="rId268" display="FOTO" xr:uid="{00000000-0004-0000-0000-000011010000}"/>
    <hyperlink ref="A327" r:id="rId269" display="FOTO" xr:uid="{00000000-0004-0000-0000-000012010000}"/>
    <hyperlink ref="A324" r:id="rId270" display="FOTO" xr:uid="{00000000-0004-0000-0000-000013010000}"/>
    <hyperlink ref="C300" r:id="rId271" xr:uid="{00000000-0004-0000-0000-000014010000}"/>
    <hyperlink ref="C301" r:id="rId272" xr:uid="{00000000-0004-0000-0000-000015010000}"/>
    <hyperlink ref="C302" r:id="rId273" xr:uid="{00000000-0004-0000-0000-000016010000}"/>
    <hyperlink ref="C303" r:id="rId274" xr:uid="{00000000-0004-0000-0000-000017010000}"/>
    <hyperlink ref="C304" r:id="rId275" xr:uid="{00000000-0004-0000-0000-000018010000}"/>
    <hyperlink ref="C305" r:id="rId276" xr:uid="{00000000-0004-0000-0000-000019010000}"/>
    <hyperlink ref="C306" r:id="rId277" xr:uid="{00000000-0004-0000-0000-00001A010000}"/>
    <hyperlink ref="C307" r:id="rId278" xr:uid="{00000000-0004-0000-0000-00001B010000}"/>
    <hyperlink ref="C308" r:id="rId279" xr:uid="{00000000-0004-0000-0000-00001C010000}"/>
    <hyperlink ref="C320" r:id="rId280" xr:uid="{00000000-0004-0000-0000-00001D010000}"/>
    <hyperlink ref="C321" r:id="rId281" xr:uid="{00000000-0004-0000-0000-00001E010000}"/>
    <hyperlink ref="C322" r:id="rId282" xr:uid="{00000000-0004-0000-0000-00001F010000}"/>
    <hyperlink ref="C323" r:id="rId283" xr:uid="{00000000-0004-0000-0000-000020010000}"/>
    <hyperlink ref="C324" r:id="rId284" xr:uid="{00000000-0004-0000-0000-000021010000}"/>
    <hyperlink ref="C325" r:id="rId285" xr:uid="{00000000-0004-0000-0000-000022010000}"/>
    <hyperlink ref="C326" r:id="rId286" xr:uid="{00000000-0004-0000-0000-000023010000}"/>
    <hyperlink ref="C327" r:id="rId287" xr:uid="{00000000-0004-0000-0000-000024010000}"/>
    <hyperlink ref="C298" r:id="rId288" xr:uid="{00000000-0004-0000-0000-000025010000}"/>
    <hyperlink ref="C310" r:id="rId289" xr:uid="{00000000-0004-0000-0000-000026010000}"/>
    <hyperlink ref="C311" r:id="rId290" xr:uid="{00000000-0004-0000-0000-000027010000}"/>
    <hyperlink ref="C312" r:id="rId291" xr:uid="{00000000-0004-0000-0000-000028010000}"/>
    <hyperlink ref="C313" r:id="rId292" xr:uid="{00000000-0004-0000-0000-000029010000}"/>
    <hyperlink ref="C314" r:id="rId293" xr:uid="{00000000-0004-0000-0000-00002A010000}"/>
    <hyperlink ref="C315" r:id="rId294" xr:uid="{00000000-0004-0000-0000-00002B010000}"/>
    <hyperlink ref="C316" r:id="rId295" xr:uid="{00000000-0004-0000-0000-00002C010000}"/>
    <hyperlink ref="C317" r:id="rId296" xr:uid="{00000000-0004-0000-0000-00002D010000}"/>
    <hyperlink ref="C318" r:id="rId297" xr:uid="{00000000-0004-0000-0000-00002E010000}"/>
    <hyperlink ref="C541" r:id="rId298" xr:uid="{00000000-0004-0000-0000-00002F010000}"/>
    <hyperlink ref="A492" r:id="rId299" display="FOTO" xr:uid="{00000000-0004-0000-0000-000030010000}"/>
    <hyperlink ref="A493" r:id="rId300" display="FOTO" xr:uid="{00000000-0004-0000-0000-000031010000}"/>
    <hyperlink ref="A494" r:id="rId301" display="FOTO" xr:uid="{00000000-0004-0000-0000-000032010000}"/>
    <hyperlink ref="A495" r:id="rId302" display="FOTO" xr:uid="{00000000-0004-0000-0000-000033010000}"/>
    <hyperlink ref="A496" r:id="rId303" display="FOTO" xr:uid="{00000000-0004-0000-0000-000034010000}"/>
    <hyperlink ref="A497" r:id="rId304" display="FOTO" xr:uid="{00000000-0004-0000-0000-000035010000}"/>
    <hyperlink ref="C492" r:id="rId305" xr:uid="{00000000-0004-0000-0000-000036010000}"/>
    <hyperlink ref="C493" r:id="rId306" xr:uid="{00000000-0004-0000-0000-000037010000}"/>
    <hyperlink ref="C494:C500" r:id="rId307" display="FOTO" xr:uid="{00000000-0004-0000-0000-000038010000}"/>
    <hyperlink ref="C494" r:id="rId308" xr:uid="{00000000-0004-0000-0000-000039010000}"/>
    <hyperlink ref="C495" r:id="rId309" xr:uid="{00000000-0004-0000-0000-00003A010000}"/>
    <hyperlink ref="C496" r:id="rId310" xr:uid="{00000000-0004-0000-0000-00003B010000}"/>
    <hyperlink ref="C497" r:id="rId311" xr:uid="{00000000-0004-0000-0000-00003C010000}"/>
    <hyperlink ref="C498" r:id="rId312" xr:uid="{00000000-0004-0000-0000-00003D010000}"/>
    <hyperlink ref="C499" r:id="rId313" xr:uid="{00000000-0004-0000-0000-00003E010000}"/>
    <hyperlink ref="C500" r:id="rId314" xr:uid="{00000000-0004-0000-0000-00003F010000}"/>
    <hyperlink ref="A500" r:id="rId315" display="FOTO" xr:uid="{00000000-0004-0000-0000-000040010000}"/>
    <hyperlink ref="A487" r:id="rId316" display="FOTO" xr:uid="{00000000-0004-0000-0000-000041010000}"/>
    <hyperlink ref="A490" r:id="rId317" display="FOTO" xr:uid="{00000000-0004-0000-0000-000042010000}"/>
    <hyperlink ref="C487" r:id="rId318" xr:uid="{00000000-0004-0000-0000-000043010000}"/>
    <hyperlink ref="C490" r:id="rId319" xr:uid="{00000000-0004-0000-0000-000044010000}"/>
    <hyperlink ref="A415" r:id="rId320" display="FOTO" xr:uid="{00000000-0004-0000-0000-000045010000}"/>
    <hyperlink ref="A410" r:id="rId321" display="FOTO" xr:uid="{00000000-0004-0000-0000-000046010000}"/>
    <hyperlink ref="A413" r:id="rId322" display="FOTO" xr:uid="{00000000-0004-0000-0000-000047010000}"/>
    <hyperlink ref="A406" r:id="rId323" display="FOTO" xr:uid="{00000000-0004-0000-0000-000048010000}"/>
    <hyperlink ref="C415" r:id="rId324" xr:uid="{00000000-0004-0000-0000-000049010000}"/>
    <hyperlink ref="C410" r:id="rId325" xr:uid="{00000000-0004-0000-0000-00004A010000}"/>
    <hyperlink ref="C413" r:id="rId326" xr:uid="{00000000-0004-0000-0000-00004B010000}"/>
    <hyperlink ref="C406" r:id="rId327" xr:uid="{00000000-0004-0000-0000-00004C010000}"/>
    <hyperlink ref="C409" r:id="rId328" xr:uid="{00000000-0004-0000-0000-00004D010000}"/>
    <hyperlink ref="C411" r:id="rId329" xr:uid="{00000000-0004-0000-0000-00004E010000}"/>
    <hyperlink ref="C414" r:id="rId330" xr:uid="{00000000-0004-0000-0000-00004F010000}"/>
    <hyperlink ref="C416" r:id="rId331" xr:uid="{00000000-0004-0000-0000-000050010000}"/>
    <hyperlink ref="A334" r:id="rId332" display="FOTO" xr:uid="{00000000-0004-0000-0000-000053010000}"/>
    <hyperlink ref="A335" r:id="rId333" display="FOTO" xr:uid="{00000000-0004-0000-0000-000054010000}"/>
    <hyperlink ref="A336" r:id="rId334" display="FOTO" xr:uid="{00000000-0004-0000-0000-000055010000}"/>
    <hyperlink ref="A337" r:id="rId335" display="FOTO" xr:uid="{00000000-0004-0000-0000-000056010000}"/>
    <hyperlink ref="A338" r:id="rId336" display="FOTO" xr:uid="{00000000-0004-0000-0000-000057010000}"/>
    <hyperlink ref="A339" r:id="rId337" display="FOTO" xr:uid="{00000000-0004-0000-0000-000058010000}"/>
    <hyperlink ref="A340" r:id="rId338" display="FOTO" xr:uid="{00000000-0004-0000-0000-000059010000}"/>
    <hyperlink ref="A341" r:id="rId339" display="FOTO" xr:uid="{00000000-0004-0000-0000-00005A010000}"/>
    <hyperlink ref="A342" r:id="rId340" display="FOTO" xr:uid="{00000000-0004-0000-0000-00005B010000}"/>
    <hyperlink ref="A343" r:id="rId341" display="FOTO" xr:uid="{00000000-0004-0000-0000-00005C010000}"/>
    <hyperlink ref="A345" r:id="rId342" display="FOTO" xr:uid="{00000000-0004-0000-0000-00005D010000}"/>
    <hyperlink ref="A346" r:id="rId343" display="FOTO" xr:uid="{00000000-0004-0000-0000-00005E010000}"/>
    <hyperlink ref="A348" r:id="rId344" display="FOTO" xr:uid="{00000000-0004-0000-0000-00005F010000}"/>
    <hyperlink ref="A350" r:id="rId345" display="FOTO" xr:uid="{00000000-0004-0000-0000-000060010000}"/>
    <hyperlink ref="A352" r:id="rId346" display="FOTO" xr:uid="{00000000-0004-0000-0000-000061010000}"/>
    <hyperlink ref="A354" r:id="rId347" display="FOTO" xr:uid="{00000000-0004-0000-0000-000062010000}"/>
    <hyperlink ref="A356" r:id="rId348" display="FOTO" xr:uid="{00000000-0004-0000-0000-000063010000}"/>
    <hyperlink ref="A358" r:id="rId349" display="FOTO" xr:uid="{00000000-0004-0000-0000-000064010000}"/>
    <hyperlink ref="A360" r:id="rId350" display="FOTO" xr:uid="{00000000-0004-0000-0000-000065010000}"/>
    <hyperlink ref="A361" r:id="rId351" display="FOTO" xr:uid="{00000000-0004-0000-0000-000066010000}"/>
    <hyperlink ref="A362" r:id="rId352" display="FOTO" xr:uid="{00000000-0004-0000-0000-000067010000}"/>
    <hyperlink ref="A347" r:id="rId353" display="FOTO" xr:uid="{00000000-0004-0000-0000-000068010000}"/>
    <hyperlink ref="A351" r:id="rId354" display="FOTO" xr:uid="{00000000-0004-0000-0000-000069010000}"/>
    <hyperlink ref="A353" r:id="rId355" display="FOTO" xr:uid="{00000000-0004-0000-0000-00006A010000}"/>
    <hyperlink ref="A355" r:id="rId356" display="FOTO" xr:uid="{00000000-0004-0000-0000-00006B010000}"/>
    <hyperlink ref="A357" r:id="rId357" display="FOTO" xr:uid="{00000000-0004-0000-0000-00006C010000}"/>
    <hyperlink ref="A359" r:id="rId358" display="FOTO" xr:uid="{00000000-0004-0000-0000-00006D010000}"/>
    <hyperlink ref="A364" r:id="rId359" display="FOTO" xr:uid="{00000000-0004-0000-0000-00006E010000}"/>
    <hyperlink ref="A366" r:id="rId360" display="FOTO" xr:uid="{00000000-0004-0000-0000-00006F010000}"/>
    <hyperlink ref="A382" r:id="rId361" display="FOTO" xr:uid="{00000000-0004-0000-0000-000070010000}"/>
    <hyperlink ref="A383" r:id="rId362" display="FOTO" xr:uid="{00000000-0004-0000-0000-000071010000}"/>
    <hyperlink ref="A384" r:id="rId363" display="FOTO" xr:uid="{00000000-0004-0000-0000-000072010000}"/>
    <hyperlink ref="A385" r:id="rId364" display="FOTO" xr:uid="{00000000-0004-0000-0000-000073010000}"/>
    <hyperlink ref="A388" r:id="rId365" display="FOTO" xr:uid="{00000000-0004-0000-0000-000074010000}"/>
    <hyperlink ref="A389" r:id="rId366" display="FOTO" xr:uid="{00000000-0004-0000-0000-000075010000}"/>
    <hyperlink ref="A390" r:id="rId367" display="FOTO" xr:uid="{00000000-0004-0000-0000-000076010000}"/>
    <hyperlink ref="A391" r:id="rId368" display="FOTO" xr:uid="{00000000-0004-0000-0000-000077010000}"/>
    <hyperlink ref="A387" r:id="rId369" display="FOTO" xr:uid="{00000000-0004-0000-0000-000078010000}"/>
    <hyperlink ref="A392" r:id="rId370" display="FOTO" xr:uid="{00000000-0004-0000-0000-000079010000}"/>
    <hyperlink ref="A393" r:id="rId371" display="FOTO" xr:uid="{00000000-0004-0000-0000-00007A010000}"/>
    <hyperlink ref="A394" r:id="rId372" display="FOTO" xr:uid="{00000000-0004-0000-0000-00007B010000}"/>
    <hyperlink ref="A395" r:id="rId373" display="FOTO" xr:uid="{00000000-0004-0000-0000-00007C010000}"/>
    <hyperlink ref="A397" r:id="rId374" display="FOTO" xr:uid="{00000000-0004-0000-0000-00007D010000}"/>
    <hyperlink ref="A399" r:id="rId375" display="FOTO" xr:uid="{00000000-0004-0000-0000-00007E010000}"/>
    <hyperlink ref="C334" r:id="rId376" xr:uid="{00000000-0004-0000-0000-00007F010000}"/>
    <hyperlink ref="C345" r:id="rId377" xr:uid="{00000000-0004-0000-0000-000080010000}"/>
    <hyperlink ref="C382" r:id="rId378" xr:uid="{00000000-0004-0000-0000-000081010000}"/>
    <hyperlink ref="C387" r:id="rId379" xr:uid="{00000000-0004-0000-0000-000082010000}"/>
    <hyperlink ref="C397" r:id="rId380" xr:uid="{00000000-0004-0000-0000-000083010000}"/>
    <hyperlink ref="C399" r:id="rId381" xr:uid="{00000000-0004-0000-0000-000084010000}"/>
    <hyperlink ref="C335" r:id="rId382" xr:uid="{00000000-0004-0000-0000-000085010000}"/>
    <hyperlink ref="C336" r:id="rId383" xr:uid="{00000000-0004-0000-0000-000086010000}"/>
    <hyperlink ref="C337" r:id="rId384" xr:uid="{00000000-0004-0000-0000-000087010000}"/>
    <hyperlink ref="C338" r:id="rId385" xr:uid="{00000000-0004-0000-0000-000088010000}"/>
    <hyperlink ref="C339" r:id="rId386" xr:uid="{00000000-0004-0000-0000-000089010000}"/>
    <hyperlink ref="C340" r:id="rId387" xr:uid="{00000000-0004-0000-0000-00008A010000}"/>
    <hyperlink ref="C341" r:id="rId388" xr:uid="{00000000-0004-0000-0000-00008B010000}"/>
    <hyperlink ref="C342" r:id="rId389" xr:uid="{00000000-0004-0000-0000-00008C010000}"/>
    <hyperlink ref="C343" r:id="rId390" xr:uid="{00000000-0004-0000-0000-00008D010000}"/>
    <hyperlink ref="C346" r:id="rId391" xr:uid="{00000000-0004-0000-0000-00008E010000}"/>
    <hyperlink ref="C347" r:id="rId392" xr:uid="{00000000-0004-0000-0000-00008F010000}"/>
    <hyperlink ref="C348" r:id="rId393" xr:uid="{00000000-0004-0000-0000-000090010000}"/>
    <hyperlink ref="C349" r:id="rId394" xr:uid="{00000000-0004-0000-0000-000091010000}"/>
    <hyperlink ref="C350" r:id="rId395" xr:uid="{00000000-0004-0000-0000-000092010000}"/>
    <hyperlink ref="C351" r:id="rId396" xr:uid="{00000000-0004-0000-0000-000093010000}"/>
    <hyperlink ref="C352" r:id="rId397" xr:uid="{00000000-0004-0000-0000-000094010000}"/>
    <hyperlink ref="C353" r:id="rId398" xr:uid="{00000000-0004-0000-0000-000095010000}"/>
    <hyperlink ref="C354" r:id="rId399" xr:uid="{00000000-0004-0000-0000-000096010000}"/>
    <hyperlink ref="C355" r:id="rId400" xr:uid="{00000000-0004-0000-0000-000097010000}"/>
    <hyperlink ref="C356" r:id="rId401" xr:uid="{00000000-0004-0000-0000-000098010000}"/>
    <hyperlink ref="C357" r:id="rId402" xr:uid="{00000000-0004-0000-0000-000099010000}"/>
    <hyperlink ref="C358" r:id="rId403" xr:uid="{00000000-0004-0000-0000-00009A010000}"/>
    <hyperlink ref="C359" r:id="rId404" xr:uid="{00000000-0004-0000-0000-00009B010000}"/>
    <hyperlink ref="C360" r:id="rId405" xr:uid="{00000000-0004-0000-0000-00009C010000}"/>
    <hyperlink ref="C361" r:id="rId406" xr:uid="{00000000-0004-0000-0000-00009D010000}"/>
    <hyperlink ref="C362" r:id="rId407" xr:uid="{00000000-0004-0000-0000-00009E010000}"/>
    <hyperlink ref="C364" r:id="rId408" xr:uid="{00000000-0004-0000-0000-00009F010000}"/>
    <hyperlink ref="C383" r:id="rId409" xr:uid="{00000000-0004-0000-0000-0000A0010000}"/>
    <hyperlink ref="C384" r:id="rId410" xr:uid="{00000000-0004-0000-0000-0000A1010000}"/>
    <hyperlink ref="C385" r:id="rId411" xr:uid="{00000000-0004-0000-0000-0000A2010000}"/>
    <hyperlink ref="C388" r:id="rId412" xr:uid="{00000000-0004-0000-0000-0000A3010000}"/>
    <hyperlink ref="C389" r:id="rId413" xr:uid="{00000000-0004-0000-0000-0000A4010000}"/>
    <hyperlink ref="C390" r:id="rId414" xr:uid="{00000000-0004-0000-0000-0000A5010000}"/>
    <hyperlink ref="C391" r:id="rId415" xr:uid="{00000000-0004-0000-0000-0000A6010000}"/>
    <hyperlink ref="C392" r:id="rId416" xr:uid="{00000000-0004-0000-0000-0000A7010000}"/>
    <hyperlink ref="C393" r:id="rId417" xr:uid="{00000000-0004-0000-0000-0000A8010000}"/>
    <hyperlink ref="C394" r:id="rId418" xr:uid="{00000000-0004-0000-0000-0000A9010000}"/>
    <hyperlink ref="C395" r:id="rId419" xr:uid="{00000000-0004-0000-0000-0000AA010000}"/>
    <hyperlink ref="C398" r:id="rId420" xr:uid="{00000000-0004-0000-0000-0000AB010000}"/>
    <hyperlink ref="C401" r:id="rId421" xr:uid="{00000000-0004-0000-0000-0000AC010000}"/>
    <hyperlink ref="C403" r:id="rId422" xr:uid="{00000000-0004-0000-0000-0000AD010000}"/>
    <hyperlink ref="C404" r:id="rId423" xr:uid="{00000000-0004-0000-0000-0000AE010000}"/>
    <hyperlink ref="C547" r:id="rId424" xr:uid="{00000000-0004-0000-0000-0000AF010000}"/>
    <hyperlink ref="C548" r:id="rId425" xr:uid="{00000000-0004-0000-0000-0000B0010000}"/>
    <hyperlink ref="C549" r:id="rId426" xr:uid="{00000000-0004-0000-0000-0000B1010000}"/>
    <hyperlink ref="C550" r:id="rId427" xr:uid="{00000000-0004-0000-0000-0000B2010000}"/>
    <hyperlink ref="C551" r:id="rId428" xr:uid="{00000000-0004-0000-0000-0000B3010000}"/>
    <hyperlink ref="C552" r:id="rId429" xr:uid="{00000000-0004-0000-0000-0000B4010000}"/>
    <hyperlink ref="C553" r:id="rId430" xr:uid="{00000000-0004-0000-0000-0000B5010000}"/>
    <hyperlink ref="C554" r:id="rId431" xr:uid="{00000000-0004-0000-0000-0000B6010000}"/>
    <hyperlink ref="C555" r:id="rId432" xr:uid="{00000000-0004-0000-0000-0000B7010000}"/>
    <hyperlink ref="C556" r:id="rId433" xr:uid="{00000000-0004-0000-0000-0000B8010000}"/>
    <hyperlink ref="C560" r:id="rId434" xr:uid="{00000000-0004-0000-0000-0000B9010000}"/>
    <hyperlink ref="C562" r:id="rId435" xr:uid="{00000000-0004-0000-0000-0000BA010000}"/>
    <hyperlink ref="C563" r:id="rId436" xr:uid="{00000000-0004-0000-0000-0000BB010000}"/>
    <hyperlink ref="C564" r:id="rId437" xr:uid="{00000000-0004-0000-0000-0000BC010000}"/>
    <hyperlink ref="C566" r:id="rId438" xr:uid="{00000000-0004-0000-0000-0000BD010000}"/>
    <hyperlink ref="A502" r:id="rId439" display="FOTO" xr:uid="{00000000-0004-0000-0000-0000BE010000}"/>
    <hyperlink ref="A503" r:id="rId440" display="FOTO" xr:uid="{00000000-0004-0000-0000-0000BF010000}"/>
    <hyperlink ref="A504" r:id="rId441" display="FOTO" xr:uid="{00000000-0004-0000-0000-0000C0010000}"/>
    <hyperlink ref="C502" r:id="rId442" xr:uid="{00000000-0004-0000-0000-0000C1010000}"/>
    <hyperlink ref="C503" r:id="rId443" xr:uid="{00000000-0004-0000-0000-0000C2010000}"/>
    <hyperlink ref="C504" r:id="rId444" xr:uid="{00000000-0004-0000-0000-0000C3010000}"/>
    <hyperlink ref="A423" r:id="rId445" display="FOTO" xr:uid="{00000000-0004-0000-0000-0000C4010000}"/>
    <hyperlink ref="A422" r:id="rId446" display="FOTO" xr:uid="{00000000-0004-0000-0000-0000C5010000}"/>
    <hyperlink ref="A424" r:id="rId447" display="FOTO" xr:uid="{00000000-0004-0000-0000-0000C6010000}"/>
    <hyperlink ref="A421" r:id="rId448" display="FOTO" xr:uid="{00000000-0004-0000-0000-0000C7010000}"/>
    <hyperlink ref="A420" r:id="rId449" display="FOTO" xr:uid="{00000000-0004-0000-0000-0000C8010000}"/>
    <hyperlink ref="A431" r:id="rId450" display="FOTO" xr:uid="{00000000-0004-0000-0000-0000C9010000}"/>
    <hyperlink ref="A433" r:id="rId451" display="FOTO" xr:uid="{00000000-0004-0000-0000-0000CA010000}"/>
    <hyperlink ref="A434" r:id="rId452" display="FOTO" xr:uid="{00000000-0004-0000-0000-0000CB010000}"/>
    <hyperlink ref="A435" r:id="rId453" display="FOTO" xr:uid="{00000000-0004-0000-0000-0000CC010000}"/>
    <hyperlink ref="A436" r:id="rId454" display="FOTO" xr:uid="{00000000-0004-0000-0000-0000CD010000}"/>
    <hyperlink ref="A437" r:id="rId455" display="FOTO" xr:uid="{00000000-0004-0000-0000-0000CE010000}"/>
    <hyperlink ref="A439" r:id="rId456" display="FOTO" xr:uid="{00000000-0004-0000-0000-0000CF010000}"/>
    <hyperlink ref="A440" r:id="rId457" display="FOTO" xr:uid="{00000000-0004-0000-0000-0000D0010000}"/>
    <hyperlink ref="A441" r:id="rId458" display="FOTO" xr:uid="{00000000-0004-0000-0000-0000D1010000}"/>
    <hyperlink ref="A442" r:id="rId459" display="FOTO" xr:uid="{00000000-0004-0000-0000-0000D2010000}"/>
    <hyperlink ref="A443" r:id="rId460" display="FOTO" xr:uid="{00000000-0004-0000-0000-0000D3010000}"/>
    <hyperlink ref="A444" r:id="rId461" display="FOTO" xr:uid="{00000000-0004-0000-0000-0000D4010000}"/>
    <hyperlink ref="A445" r:id="rId462" display="FOTO" xr:uid="{00000000-0004-0000-0000-0000D5010000}"/>
    <hyperlink ref="A446" r:id="rId463" display="FOTO" xr:uid="{00000000-0004-0000-0000-0000D6010000}"/>
    <hyperlink ref="A447" r:id="rId464" display="FOTO" xr:uid="{00000000-0004-0000-0000-0000D7010000}"/>
    <hyperlink ref="A448" r:id="rId465" display="FOTO" xr:uid="{00000000-0004-0000-0000-0000D8010000}"/>
    <hyperlink ref="A462" r:id="rId466" display="FOTO" xr:uid="{00000000-0004-0000-0000-0000D9010000}"/>
    <hyperlink ref="A463" r:id="rId467" display="FOTO" xr:uid="{00000000-0004-0000-0000-0000DA010000}"/>
    <hyperlink ref="A464" r:id="rId468" display="FOTO" xr:uid="{00000000-0004-0000-0000-0000DB010000}"/>
    <hyperlink ref="A467" r:id="rId469" display="FOTO" xr:uid="{00000000-0004-0000-0000-0000DC010000}"/>
    <hyperlink ref="A427" r:id="rId470" display="FOTO" xr:uid="{00000000-0004-0000-0000-0000DD010000}"/>
    <hyperlink ref="C420" r:id="rId471" xr:uid="{00000000-0004-0000-0000-0000DE010000}"/>
    <hyperlink ref="C433" r:id="rId472" xr:uid="{00000000-0004-0000-0000-0000DF010000}"/>
    <hyperlink ref="C462" r:id="rId473" xr:uid="{00000000-0004-0000-0000-0000E0010000}"/>
    <hyperlink ref="C421" r:id="rId474" xr:uid="{00000000-0004-0000-0000-0000E1010000}"/>
    <hyperlink ref="C422" r:id="rId475" xr:uid="{00000000-0004-0000-0000-0000E2010000}"/>
    <hyperlink ref="C423" r:id="rId476" xr:uid="{00000000-0004-0000-0000-0000E3010000}"/>
    <hyperlink ref="C424" r:id="rId477" xr:uid="{00000000-0004-0000-0000-0000E4010000}"/>
    <hyperlink ref="C434" r:id="rId478" xr:uid="{00000000-0004-0000-0000-0000E5010000}"/>
    <hyperlink ref="C436" r:id="rId479" xr:uid="{00000000-0004-0000-0000-0000E6010000}"/>
    <hyperlink ref="C435" r:id="rId480" xr:uid="{00000000-0004-0000-0000-0000E7010000}"/>
    <hyperlink ref="C437" r:id="rId481" xr:uid="{00000000-0004-0000-0000-0000E8010000}"/>
    <hyperlink ref="C452" r:id="rId482" xr:uid="{00000000-0004-0000-0000-0000E9010000}"/>
    <hyperlink ref="C453" r:id="rId483" xr:uid="{00000000-0004-0000-0000-0000EA010000}"/>
    <hyperlink ref="C454" r:id="rId484" xr:uid="{00000000-0004-0000-0000-0000EB010000}"/>
    <hyperlink ref="C455" r:id="rId485" xr:uid="{00000000-0004-0000-0000-0000EC010000}"/>
    <hyperlink ref="C456" r:id="rId486" xr:uid="{00000000-0004-0000-0000-0000ED010000}"/>
    <hyperlink ref="C457" r:id="rId487" xr:uid="{00000000-0004-0000-0000-0000EE010000}"/>
    <hyperlink ref="C458" r:id="rId488" xr:uid="{00000000-0004-0000-0000-0000EF010000}"/>
    <hyperlink ref="C459" r:id="rId489" xr:uid="{00000000-0004-0000-0000-0000F0010000}"/>
    <hyperlink ref="C463" r:id="rId490" xr:uid="{00000000-0004-0000-0000-0000F1010000}"/>
    <hyperlink ref="C464" r:id="rId491" xr:uid="{00000000-0004-0000-0000-0000F2010000}"/>
    <hyperlink ref="C431" r:id="rId492" xr:uid="{00000000-0004-0000-0000-0000F3010000}"/>
    <hyperlink ref="C430" r:id="rId493" xr:uid="{00000000-0004-0000-0000-0000F4010000}"/>
    <hyperlink ref="C428" r:id="rId494" xr:uid="{00000000-0004-0000-0000-0000F5010000}"/>
    <hyperlink ref="C427" r:id="rId495" xr:uid="{00000000-0004-0000-0000-0000F6010000}"/>
    <hyperlink ref="C429" r:id="rId496" xr:uid="{00000000-0004-0000-0000-0000F7010000}"/>
    <hyperlink ref="C439" r:id="rId497" xr:uid="{00000000-0004-0000-0000-0000F8010000}"/>
    <hyperlink ref="C440" r:id="rId498" xr:uid="{00000000-0004-0000-0000-0000F9010000}"/>
    <hyperlink ref="C441" r:id="rId499" xr:uid="{00000000-0004-0000-0000-0000FA010000}"/>
    <hyperlink ref="C442" r:id="rId500" xr:uid="{00000000-0004-0000-0000-0000FB010000}"/>
    <hyperlink ref="C443" r:id="rId501" xr:uid="{00000000-0004-0000-0000-0000FC010000}"/>
    <hyperlink ref="C444" r:id="rId502" xr:uid="{00000000-0004-0000-0000-0000FD010000}"/>
    <hyperlink ref="C445" r:id="rId503" xr:uid="{00000000-0004-0000-0000-0000FE010000}"/>
    <hyperlink ref="C446" r:id="rId504" xr:uid="{00000000-0004-0000-0000-0000FF010000}"/>
    <hyperlink ref="C447" r:id="rId505" xr:uid="{00000000-0004-0000-0000-000000020000}"/>
    <hyperlink ref="C448" r:id="rId506" xr:uid="{00000000-0004-0000-0000-000001020000}"/>
    <hyperlink ref="C450" r:id="rId507" xr:uid="{00000000-0004-0000-0000-000002020000}"/>
    <hyperlink ref="C467" r:id="rId508" xr:uid="{00000000-0004-0000-0000-000003020000}"/>
    <hyperlink ref="C449" r:id="rId509" xr:uid="{00000000-0004-0000-0000-000004020000}"/>
    <hyperlink ref="C484" r:id="rId510" xr:uid="{00000000-0004-0000-0000-000005020000}"/>
    <hyperlink ref="C485" r:id="rId511" xr:uid="{00000000-0004-0000-0000-000006020000}"/>
    <hyperlink ref="C483" r:id="rId512" xr:uid="{00000000-0004-0000-0000-000007020000}"/>
    <hyperlink ref="C481" r:id="rId513" xr:uid="{00000000-0004-0000-0000-000008020000}"/>
    <hyperlink ref="A507" r:id="rId514" display="FOTO" xr:uid="{00000000-0004-0000-0000-000009020000}"/>
    <hyperlink ref="A506" r:id="rId515" display="FOTO" xr:uid="{00000000-0004-0000-0000-00000A020000}"/>
    <hyperlink ref="A510" r:id="rId516" display="FOTO" xr:uid="{00000000-0004-0000-0000-00000B020000}"/>
    <hyperlink ref="C506" r:id="rId517" xr:uid="{00000000-0004-0000-0000-00000C020000}"/>
    <hyperlink ref="C507" r:id="rId518" xr:uid="{00000000-0004-0000-0000-00000D020000}"/>
    <hyperlink ref="C508" r:id="rId519" xr:uid="{00000000-0004-0000-0000-00000E020000}"/>
    <hyperlink ref="C510" r:id="rId520" xr:uid="{00000000-0004-0000-0000-00000F020000}"/>
    <hyperlink ref="A469" r:id="rId521" display="FOTO" xr:uid="{00000000-0004-0000-0000-000010020000}"/>
    <hyperlink ref="A470" r:id="rId522" display="FOTO" xr:uid="{00000000-0004-0000-0000-000011020000}"/>
    <hyperlink ref="A479" r:id="rId523" display="FOTO" xr:uid="{00000000-0004-0000-0000-000012020000}"/>
    <hyperlink ref="C469" r:id="rId524" xr:uid="{00000000-0004-0000-0000-000013020000}"/>
    <hyperlink ref="C473" r:id="rId525" xr:uid="{00000000-0004-0000-0000-000014020000}"/>
    <hyperlink ref="C477" r:id="rId526" xr:uid="{00000000-0004-0000-0000-000015020000}"/>
    <hyperlink ref="C478" r:id="rId527" xr:uid="{00000000-0004-0000-0000-000016020000}"/>
    <hyperlink ref="C479" r:id="rId528" xr:uid="{00000000-0004-0000-0000-000017020000}"/>
    <hyperlink ref="C470" r:id="rId529" xr:uid="{00000000-0004-0000-0000-000018020000}"/>
    <hyperlink ref="C472" r:id="rId530" xr:uid="{00000000-0004-0000-0000-000019020000}"/>
    <hyperlink ref="C474" r:id="rId531" xr:uid="{00000000-0004-0000-0000-00001A020000}"/>
    <hyperlink ref="C475" r:id="rId532" xr:uid="{00000000-0004-0000-0000-00001B020000}"/>
    <hyperlink ref="C476" r:id="rId533" xr:uid="{00000000-0004-0000-0000-00001C020000}"/>
    <hyperlink ref="A512" r:id="rId534" display="FOTO" xr:uid="{00000000-0004-0000-0000-00001D020000}"/>
    <hyperlink ref="A513" r:id="rId535" display="FOTO" xr:uid="{00000000-0004-0000-0000-00001E020000}"/>
    <hyperlink ref="A516" r:id="rId536" display="FOTO" xr:uid="{00000000-0004-0000-0000-00001F020000}"/>
    <hyperlink ref="A518" r:id="rId537" display="FOTO" xr:uid="{00000000-0004-0000-0000-000020020000}"/>
    <hyperlink ref="C517" r:id="rId538" xr:uid="{00000000-0004-0000-0000-000021020000}"/>
    <hyperlink ref="C516" r:id="rId539" xr:uid="{00000000-0004-0000-0000-000022020000}"/>
    <hyperlink ref="C512" r:id="rId540" xr:uid="{00000000-0004-0000-0000-000023020000}"/>
    <hyperlink ref="C513" r:id="rId541" xr:uid="{00000000-0004-0000-0000-000024020000}"/>
    <hyperlink ref="C515" r:id="rId542" xr:uid="{00000000-0004-0000-0000-000025020000}"/>
    <hyperlink ref="C518" r:id="rId543" xr:uid="{00000000-0004-0000-0000-000026020000}"/>
    <hyperlink ref="C514" r:id="rId544" xr:uid="{00000000-0004-0000-0000-000027020000}"/>
    <hyperlink ref="A521" r:id="rId545" display="FOTO" xr:uid="{00000000-0004-0000-0000-000028020000}"/>
    <hyperlink ref="A524" r:id="rId546" display="FOTO" xr:uid="{00000000-0004-0000-0000-000029020000}"/>
    <hyperlink ref="C524" r:id="rId547" xr:uid="{00000000-0004-0000-0000-00002A020000}"/>
    <hyperlink ref="C521" r:id="rId548" xr:uid="{00000000-0004-0000-0000-00002B020000}"/>
    <hyperlink ref="A9" r:id="rId549" display="FOTO" xr:uid="{00000000-0004-0000-0000-00002C020000}"/>
    <hyperlink ref="A12" r:id="rId550" display="FOTO" xr:uid="{00000000-0004-0000-0000-00002D020000}"/>
    <hyperlink ref="A13" r:id="rId551" display="FOTO" xr:uid="{00000000-0004-0000-0000-00002E020000}"/>
    <hyperlink ref="A10" r:id="rId552" display="FOTO" xr:uid="{00000000-0004-0000-0000-00002F020000}"/>
    <hyperlink ref="C7" r:id="rId553" xr:uid="{00000000-0004-0000-0000-000031020000}"/>
    <hyperlink ref="C8" r:id="rId554" xr:uid="{00000000-0004-0000-0000-000032020000}"/>
    <hyperlink ref="C13" r:id="rId555" xr:uid="{00000000-0004-0000-0000-000033020000}"/>
    <hyperlink ref="C14" r:id="rId556" xr:uid="{00000000-0004-0000-0000-000034020000}"/>
    <hyperlink ref="C15" r:id="rId557" xr:uid="{00000000-0004-0000-0000-000035020000}"/>
    <hyperlink ref="C16" r:id="rId558" xr:uid="{00000000-0004-0000-0000-000036020000}"/>
    <hyperlink ref="C12" r:id="rId559" xr:uid="{00000000-0004-0000-0000-00003A020000}"/>
    <hyperlink ref="C10" r:id="rId560" xr:uid="{00000000-0004-0000-0000-00003B020000}"/>
    <hyperlink ref="C9" r:id="rId561" xr:uid="{00000000-0004-0000-0000-00003C020000}"/>
    <hyperlink ref="C419" r:id="rId562" xr:uid="{00000000-0004-0000-0000-00003D020000}"/>
    <hyperlink ref="A349" r:id="rId563" display="FOTO" xr:uid="{00000000-0004-0000-0000-00003E020000}"/>
    <hyperlink ref="A221" r:id="rId564" display="FOTO" xr:uid="{00000000-0004-0000-0000-00003F020000}"/>
    <hyperlink ref="A222" r:id="rId565" display="FOTO" xr:uid="{00000000-0004-0000-0000-000040020000}"/>
    <hyperlink ref="A223" r:id="rId566" display="FOTO" xr:uid="{00000000-0004-0000-0000-000041020000}"/>
    <hyperlink ref="A224" r:id="rId567" display="FOTO" xr:uid="{00000000-0004-0000-0000-000042020000}"/>
    <hyperlink ref="C221" r:id="rId568" xr:uid="{00000000-0004-0000-0000-000043020000}"/>
    <hyperlink ref="C222" r:id="rId569" xr:uid="{00000000-0004-0000-0000-000044020000}"/>
    <hyperlink ref="C223" r:id="rId570" xr:uid="{00000000-0004-0000-0000-000045020000}"/>
    <hyperlink ref="C224" r:id="rId571" xr:uid="{00000000-0004-0000-0000-000046020000}"/>
    <hyperlink ref="C365" r:id="rId572" xr:uid="{00000000-0004-0000-0000-00004D020000}"/>
    <hyperlink ref="C366" r:id="rId573" xr:uid="{00000000-0004-0000-0000-00004E020000}"/>
  </hyperlinks>
  <pageMargins left="0.25" right="0.25" top="0.75" bottom="0.75" header="0.3" footer="0.3"/>
  <pageSetup scale="57" fitToHeight="0" orientation="portrait" r:id="rId574"/>
  <drawing r:id="rId5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Gimnasios OCTUBRE 2024</vt:lpstr>
      <vt:lpstr>'Gimnasios OCTUBRE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Chiqui DeporAr</dc:creator>
  <cp:lastModifiedBy>Tomas Perdichizzi</cp:lastModifiedBy>
  <cp:lastPrinted>2024-12-17T14:28:53Z</cp:lastPrinted>
  <dcterms:created xsi:type="dcterms:W3CDTF">2022-10-18T17:22:06Z</dcterms:created>
  <dcterms:modified xsi:type="dcterms:W3CDTF">2025-02-21T12:45:14Z</dcterms:modified>
</cp:coreProperties>
</file>